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sites/NIG41/Freigegebene Dokumente/15_Incentivierung Sperrpausen Effizienz/Bau- und Sperrzeitenkatalog/Themen 1. Überarbeitung ab Sept 2021/Arbeitsstand 28.02.2024/"/>
    </mc:Choice>
  </mc:AlternateContent>
  <xr:revisionPtr revIDLastSave="158" documentId="13_ncr:1_{5FE05196-7455-412B-8329-189455853B8C}" xr6:coauthVersionLast="47" xr6:coauthVersionMax="47" xr10:uidLastSave="{FF65191E-AD2E-4978-915A-E4F296F4EA1F}"/>
  <bookViews>
    <workbookView xWindow="-28920" yWindow="-120" windowWidth="29040" windowHeight="15720" xr2:uid="{00000000-000D-0000-FFFF-FFFF00000000}"/>
  </bookViews>
  <sheets>
    <sheet name="1 KW-Länge, 100% Betonmasten" sheetId="1" r:id="rId1"/>
    <sheet name="1 KW-Länge, Beton-&amp;Stahlmasten" sheetId="2" r:id="rId2"/>
    <sheet name="Deckenstromschiene" sheetId="3" r:id="rId3"/>
  </sheets>
  <definedNames>
    <definedName name="_xlnm.Print_Area" localSheetId="0">'1 KW-Länge, 100% Betonmasten'!$A$1:$N$69</definedName>
    <definedName name="_xlnm.Print_Area" localSheetId="1">'1 KW-Länge, Beton-&amp;Stahlmasten'!$A$1:$N$88</definedName>
    <definedName name="_xlnm.Print_Area" localSheetId="2">Deckenstromschiene!$A$1:$O$36</definedName>
    <definedName name="_xlnm.Print_Titles" localSheetId="0">'1 KW-Länge, 100% Betonmasten'!$1:$3</definedName>
    <definedName name="_xlnm.Print_Titles" localSheetId="1">'1 KW-Länge, Beton-&amp;Stahlmasten'!$1:$4</definedName>
    <definedName name="_xlnm.Print_Titles" localSheetId="2">Deckenstromschiene!$1:$3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3" l="1"/>
  <c r="T27" i="3"/>
  <c r="I27" i="3"/>
  <c r="S27" i="3"/>
  <c r="M5" i="3"/>
  <c r="L7" i="3"/>
  <c r="M7" i="3"/>
  <c r="A7" i="3"/>
  <c r="A9" i="3"/>
  <c r="A11" i="3"/>
  <c r="T5" i="3"/>
  <c r="I5" i="3"/>
  <c r="S5" i="3"/>
  <c r="R27" i="3"/>
  <c r="A13" i="3"/>
  <c r="A15" i="3"/>
  <c r="A17" i="3"/>
  <c r="A19" i="3"/>
  <c r="A21" i="3"/>
  <c r="A23" i="3"/>
  <c r="R5" i="3"/>
  <c r="Q5" i="3"/>
  <c r="A25" i="3"/>
  <c r="A27" i="3"/>
  <c r="G21" i="3"/>
  <c r="G19" i="3"/>
  <c r="I17" i="3"/>
  <c r="L9" i="3"/>
  <c r="I7" i="3"/>
  <c r="I15" i="3"/>
  <c r="R15" i="3"/>
  <c r="T25" i="3"/>
  <c r="S25" i="3"/>
  <c r="R25" i="3"/>
  <c r="T24" i="3"/>
  <c r="T23" i="3"/>
  <c r="S23" i="3"/>
  <c r="R23" i="3"/>
  <c r="T22" i="3"/>
  <c r="T17" i="3"/>
  <c r="S17" i="3"/>
  <c r="T16" i="3"/>
  <c r="T15" i="3"/>
  <c r="T13" i="3"/>
  <c r="I13" i="3"/>
  <c r="R13" i="3"/>
  <c r="T12" i="3"/>
  <c r="T11" i="3"/>
  <c r="I11" i="3"/>
  <c r="S11" i="3"/>
  <c r="T10" i="3"/>
  <c r="T9" i="3"/>
  <c r="I9" i="3"/>
  <c r="R9" i="3"/>
  <c r="T8" i="3"/>
  <c r="T7" i="3"/>
  <c r="S7" i="3"/>
  <c r="R7" i="3"/>
  <c r="Q7" i="3"/>
  <c r="L7" i="2"/>
  <c r="L12" i="2"/>
  <c r="L18" i="2"/>
  <c r="L25" i="2"/>
  <c r="L33" i="2"/>
  <c r="L36" i="2"/>
  <c r="L42" i="2"/>
  <c r="L48" i="2"/>
  <c r="L54" i="2"/>
  <c r="L58" i="2"/>
  <c r="L64" i="2"/>
  <c r="M64" i="2"/>
  <c r="L65" i="2"/>
  <c r="M65" i="2"/>
  <c r="L66" i="2"/>
  <c r="M66" i="2"/>
  <c r="L67" i="2"/>
  <c r="M67" i="2"/>
  <c r="L68" i="2"/>
  <c r="M68" i="2"/>
  <c r="N68" i="2"/>
  <c r="I86" i="2"/>
  <c r="L69" i="2"/>
  <c r="L73" i="2"/>
  <c r="M73" i="2"/>
  <c r="L74" i="2"/>
  <c r="M74" i="2"/>
  <c r="L75" i="2"/>
  <c r="M75" i="2"/>
  <c r="L76" i="2"/>
  <c r="M76" i="2"/>
  <c r="N76" i="2"/>
  <c r="I85" i="2"/>
  <c r="L80" i="2"/>
  <c r="M80" i="2"/>
  <c r="L81" i="2"/>
  <c r="M81" i="2"/>
  <c r="L82" i="2"/>
  <c r="M82" i="2"/>
  <c r="L83" i="2"/>
  <c r="M83" i="2"/>
  <c r="N83" i="2"/>
  <c r="I87" i="2"/>
  <c r="I88" i="2"/>
  <c r="M58" i="2"/>
  <c r="L59" i="2"/>
  <c r="M59" i="2"/>
  <c r="L60" i="2"/>
  <c r="M60" i="2"/>
  <c r="L61" i="2"/>
  <c r="M61" i="2"/>
  <c r="L62" i="2"/>
  <c r="L6" i="1"/>
  <c r="L9" i="1"/>
  <c r="L13" i="1"/>
  <c r="L19" i="1"/>
  <c r="L24" i="1"/>
  <c r="L30" i="1"/>
  <c r="L37" i="1"/>
  <c r="L42" i="1"/>
  <c r="L46" i="1"/>
  <c r="M46" i="1"/>
  <c r="L47" i="1"/>
  <c r="M47" i="1"/>
  <c r="L48" i="1"/>
  <c r="M42" i="1"/>
  <c r="L43" i="1"/>
  <c r="M43" i="1"/>
  <c r="L44" i="1"/>
  <c r="M37" i="1"/>
  <c r="L38" i="1"/>
  <c r="M38" i="1"/>
  <c r="I70" i="2"/>
  <c r="I66" i="2"/>
  <c r="I61" i="2"/>
  <c r="I59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I55" i="2"/>
  <c r="I51" i="2"/>
  <c r="I45" i="2"/>
  <c r="M25" i="2"/>
  <c r="L26" i="2"/>
  <c r="M26" i="2"/>
  <c r="L27" i="2"/>
  <c r="M27" i="2"/>
  <c r="L61" i="1"/>
  <c r="M61" i="1"/>
  <c r="L62" i="1"/>
  <c r="M62" i="1"/>
  <c r="L63" i="1"/>
  <c r="M63" i="1"/>
  <c r="L64" i="1"/>
  <c r="M64" i="1"/>
  <c r="N64" i="1"/>
  <c r="I68" i="1"/>
  <c r="L50" i="1"/>
  <c r="L54" i="1"/>
  <c r="M54" i="1"/>
  <c r="L55" i="1"/>
  <c r="M55" i="1"/>
  <c r="L56" i="1"/>
  <c r="M56" i="1"/>
  <c r="L57" i="1"/>
  <c r="M57" i="1"/>
  <c r="N57" i="1"/>
  <c r="I66" i="1"/>
  <c r="M48" i="1"/>
  <c r="L49" i="1"/>
  <c r="M49" i="1"/>
  <c r="N49" i="1"/>
  <c r="I67" i="1"/>
  <c r="I69" i="1"/>
  <c r="I3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I33" i="1"/>
  <c r="I26" i="1"/>
  <c r="I22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61" i="1"/>
  <c r="A62" i="1"/>
  <c r="A63" i="1"/>
  <c r="A64" i="1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80" i="2"/>
  <c r="A81" i="2"/>
  <c r="A82" i="2"/>
  <c r="A83" i="2"/>
  <c r="M50" i="1"/>
  <c r="L39" i="1"/>
  <c r="M39" i="1"/>
  <c r="L40" i="1"/>
  <c r="M40" i="1"/>
  <c r="L41" i="1"/>
  <c r="M41" i="1"/>
  <c r="N41" i="1"/>
  <c r="M30" i="1"/>
  <c r="M24" i="1"/>
  <c r="M19" i="1"/>
  <c r="M13" i="1"/>
  <c r="M9" i="1"/>
  <c r="M6" i="1"/>
  <c r="I11" i="1"/>
  <c r="S64" i="1"/>
  <c r="S63" i="1"/>
  <c r="S62" i="1"/>
  <c r="S61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6" i="1"/>
  <c r="S5" i="1"/>
  <c r="M69" i="2"/>
  <c r="L70" i="2"/>
  <c r="M70" i="2"/>
  <c r="L71" i="2"/>
  <c r="M71" i="2"/>
  <c r="L72" i="2"/>
  <c r="M72" i="2"/>
  <c r="N72" i="2"/>
  <c r="M54" i="2"/>
  <c r="L55" i="2"/>
  <c r="M55" i="2"/>
  <c r="L56" i="2"/>
  <c r="M56" i="2"/>
  <c r="L57" i="2"/>
  <c r="M57" i="2"/>
  <c r="N57" i="2"/>
  <c r="M48" i="2"/>
  <c r="M42" i="2"/>
  <c r="M36" i="2"/>
  <c r="L28" i="2"/>
  <c r="M28" i="2"/>
  <c r="N2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N24" i="2"/>
  <c r="M12" i="2"/>
  <c r="L13" i="2"/>
  <c r="M13" i="2"/>
  <c r="L14" i="2"/>
  <c r="M14" i="2"/>
  <c r="L15" i="2"/>
  <c r="M15" i="2"/>
  <c r="L16" i="2"/>
  <c r="M16" i="2"/>
  <c r="L17" i="2"/>
  <c r="M17" i="2"/>
  <c r="N17" i="2"/>
  <c r="M7" i="2"/>
  <c r="L8" i="2"/>
  <c r="M8" i="2"/>
  <c r="L9" i="2"/>
  <c r="M9" i="2"/>
  <c r="L10" i="2"/>
  <c r="M10" i="2"/>
  <c r="L11" i="2"/>
  <c r="M11" i="2"/>
  <c r="N11" i="2"/>
  <c r="S83" i="2"/>
  <c r="S82" i="2"/>
  <c r="S81" i="2"/>
  <c r="S80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34" i="2"/>
  <c r="S35" i="2"/>
  <c r="S33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7" i="2"/>
  <c r="S6" i="2"/>
  <c r="I14" i="2"/>
  <c r="I15" i="2"/>
  <c r="I16" i="2"/>
  <c r="I9" i="2"/>
  <c r="I10" i="2"/>
  <c r="I20" i="2"/>
  <c r="I21" i="2"/>
  <c r="I22" i="2"/>
  <c r="I23" i="2"/>
  <c r="I63" i="1"/>
  <c r="I62" i="1"/>
  <c r="I56" i="1"/>
  <c r="I55" i="1"/>
  <c r="I52" i="1"/>
  <c r="I51" i="1"/>
  <c r="I47" i="1"/>
  <c r="I44" i="1"/>
  <c r="I48" i="1"/>
  <c r="I43" i="1"/>
  <c r="I32" i="1"/>
  <c r="I34" i="1"/>
  <c r="I35" i="1"/>
  <c r="I40" i="1"/>
  <c r="I39" i="1"/>
  <c r="I31" i="1"/>
  <c r="I28" i="1"/>
  <c r="I27" i="1"/>
  <c r="I25" i="1"/>
  <c r="I21" i="1"/>
  <c r="I20" i="1"/>
  <c r="I17" i="1"/>
  <c r="I16" i="1"/>
  <c r="I15" i="1"/>
  <c r="I14" i="1"/>
  <c r="I61" i="1"/>
  <c r="I64" i="1"/>
  <c r="I57" i="1"/>
  <c r="I54" i="1"/>
  <c r="I53" i="1"/>
  <c r="I50" i="1"/>
  <c r="I49" i="1"/>
  <c r="I46" i="1"/>
  <c r="I45" i="1"/>
  <c r="I42" i="1"/>
  <c r="I41" i="1"/>
  <c r="I37" i="1"/>
  <c r="I36" i="1"/>
  <c r="I30" i="1"/>
  <c r="I29" i="1"/>
  <c r="I24" i="1"/>
  <c r="I23" i="1"/>
  <c r="I19" i="1"/>
  <c r="I18" i="1"/>
  <c r="I13" i="1"/>
  <c r="I12" i="1"/>
  <c r="I10" i="1"/>
  <c r="I9" i="1"/>
  <c r="I8" i="1"/>
  <c r="I7" i="1"/>
  <c r="I6" i="1"/>
  <c r="I82" i="2"/>
  <c r="I81" i="2"/>
  <c r="I75" i="2"/>
  <c r="I74" i="2"/>
  <c r="I71" i="2"/>
  <c r="I67" i="2"/>
  <c r="I65" i="2"/>
  <c r="I62" i="2"/>
  <c r="I60" i="2"/>
  <c r="I58" i="2"/>
  <c r="I57" i="2"/>
  <c r="I56" i="2"/>
  <c r="I54" i="2"/>
  <c r="I52" i="2"/>
  <c r="I49" i="2"/>
  <c r="I50" i="2"/>
  <c r="I46" i="2"/>
  <c r="I44" i="2"/>
  <c r="I43" i="2"/>
  <c r="I40" i="2"/>
  <c r="I39" i="2"/>
  <c r="I38" i="2"/>
  <c r="I37" i="2"/>
  <c r="I27" i="2"/>
  <c r="I34" i="2"/>
  <c r="I35" i="2"/>
  <c r="I33" i="2"/>
  <c r="I26" i="2"/>
  <c r="I28" i="2"/>
  <c r="I25" i="2"/>
  <c r="I24" i="2"/>
  <c r="I19" i="2"/>
  <c r="I18" i="2"/>
  <c r="I13" i="2"/>
  <c r="I12" i="2"/>
  <c r="I8" i="2"/>
  <c r="I11" i="2"/>
  <c r="I7" i="2"/>
  <c r="I83" i="2"/>
  <c r="I76" i="2"/>
  <c r="I72" i="2"/>
  <c r="I68" i="2"/>
  <c r="I63" i="2"/>
  <c r="I53" i="2"/>
  <c r="I41" i="2"/>
  <c r="I17" i="2"/>
  <c r="I80" i="2"/>
  <c r="I73" i="2"/>
  <c r="I69" i="2"/>
  <c r="I64" i="2"/>
  <c r="I48" i="2"/>
  <c r="I42" i="2"/>
  <c r="I36" i="2"/>
  <c r="L20" i="1"/>
  <c r="M20" i="1"/>
  <c r="L14" i="1"/>
  <c r="M14" i="1"/>
  <c r="L7" i="1"/>
  <c r="M7" i="1"/>
  <c r="L25" i="1"/>
  <c r="M25" i="1"/>
  <c r="L10" i="1"/>
  <c r="M10" i="1"/>
  <c r="L31" i="1"/>
  <c r="M31" i="1"/>
  <c r="L51" i="1"/>
  <c r="M51" i="1"/>
  <c r="L52" i="1"/>
  <c r="M52" i="1"/>
  <c r="L49" i="2"/>
  <c r="M49" i="2"/>
  <c r="L50" i="2"/>
  <c r="M50" i="2"/>
  <c r="L51" i="2"/>
  <c r="M51" i="2"/>
  <c r="L52" i="2"/>
  <c r="M52" i="2"/>
  <c r="L53" i="2"/>
  <c r="M53" i="2"/>
  <c r="N53" i="2"/>
  <c r="M62" i="2"/>
  <c r="L63" i="2"/>
  <c r="M63" i="2"/>
  <c r="N63" i="2"/>
  <c r="L43" i="2"/>
  <c r="M43" i="2"/>
  <c r="L44" i="2"/>
  <c r="M44" i="2"/>
  <c r="L45" i="2"/>
  <c r="M45" i="2"/>
  <c r="L46" i="2"/>
  <c r="M46" i="2"/>
  <c r="L47" i="2"/>
  <c r="M47" i="2"/>
  <c r="N47" i="2"/>
  <c r="M33" i="2"/>
  <c r="L34" i="2"/>
  <c r="M34" i="2"/>
  <c r="L35" i="2"/>
  <c r="M35" i="2"/>
  <c r="N35" i="2"/>
  <c r="L37" i="2"/>
  <c r="M37" i="2"/>
  <c r="L38" i="2"/>
  <c r="M38" i="2"/>
  <c r="L39" i="2"/>
  <c r="M39" i="2"/>
  <c r="L40" i="2"/>
  <c r="M40" i="2"/>
  <c r="L41" i="2"/>
  <c r="M41" i="2"/>
  <c r="N41" i="2"/>
  <c r="L21" i="1"/>
  <c r="M21" i="1"/>
  <c r="L15" i="1"/>
  <c r="M15" i="1"/>
  <c r="L26" i="1"/>
  <c r="M26" i="1"/>
  <c r="L11" i="1"/>
  <c r="M11" i="1"/>
  <c r="L32" i="1"/>
  <c r="M32" i="1"/>
  <c r="L8" i="1"/>
  <c r="M8" i="1"/>
  <c r="N8" i="1"/>
  <c r="M44" i="1"/>
  <c r="L53" i="1"/>
  <c r="M53" i="1"/>
  <c r="N53" i="1"/>
  <c r="L12" i="1"/>
  <c r="M12" i="1"/>
  <c r="N12" i="1"/>
  <c r="L27" i="1"/>
  <c r="M27" i="1"/>
  <c r="L45" i="1"/>
  <c r="M45" i="1"/>
  <c r="N45" i="1"/>
  <c r="L33" i="1"/>
  <c r="M33" i="1"/>
  <c r="L16" i="1"/>
  <c r="M16" i="1"/>
  <c r="L22" i="1"/>
  <c r="M22" i="1"/>
  <c r="P62" i="2"/>
  <c r="Q62" i="2"/>
  <c r="R62" i="2"/>
  <c r="P63" i="2"/>
  <c r="Q63" i="2"/>
  <c r="R63" i="2"/>
  <c r="P64" i="2"/>
  <c r="Q64" i="2"/>
  <c r="R64" i="2"/>
  <c r="P65" i="2"/>
  <c r="Q65" i="2"/>
  <c r="R65" i="2"/>
  <c r="P66" i="2"/>
  <c r="Q66" i="2"/>
  <c r="R66" i="2"/>
  <c r="P67" i="2"/>
  <c r="Q67" i="2"/>
  <c r="R67" i="2"/>
  <c r="P68" i="2"/>
  <c r="Q68" i="2"/>
  <c r="R68" i="2"/>
  <c r="P69" i="2"/>
  <c r="Q69" i="2"/>
  <c r="R69" i="2"/>
  <c r="P70" i="2"/>
  <c r="Q70" i="2"/>
  <c r="R70" i="2"/>
  <c r="P71" i="2"/>
  <c r="Q71" i="2"/>
  <c r="R71" i="2"/>
  <c r="P72" i="2"/>
  <c r="Q72" i="2"/>
  <c r="R72" i="2"/>
  <c r="P73" i="2"/>
  <c r="Q73" i="2"/>
  <c r="R73" i="2"/>
  <c r="P74" i="2"/>
  <c r="Q74" i="2"/>
  <c r="R74" i="2"/>
  <c r="P75" i="2"/>
  <c r="Q75" i="2"/>
  <c r="R75" i="2"/>
  <c r="P76" i="2"/>
  <c r="Q76" i="2"/>
  <c r="R76" i="2"/>
  <c r="P80" i="2"/>
  <c r="Q80" i="2"/>
  <c r="R80" i="2"/>
  <c r="P81" i="2"/>
  <c r="Q81" i="2"/>
  <c r="R81" i="2"/>
  <c r="P82" i="2"/>
  <c r="Q82" i="2"/>
  <c r="R82" i="2"/>
  <c r="P83" i="2"/>
  <c r="Q83" i="2"/>
  <c r="R83" i="2"/>
  <c r="R61" i="2"/>
  <c r="Q61" i="2"/>
  <c r="P61" i="2"/>
  <c r="R60" i="2"/>
  <c r="Q60" i="2"/>
  <c r="P60" i="2"/>
  <c r="R58" i="2"/>
  <c r="Q58" i="2"/>
  <c r="P58" i="2"/>
  <c r="R57" i="2"/>
  <c r="Q57" i="2"/>
  <c r="P57" i="2"/>
  <c r="R56" i="2"/>
  <c r="Q56" i="2"/>
  <c r="P56" i="2"/>
  <c r="R55" i="2"/>
  <c r="Q55" i="2"/>
  <c r="P55" i="2"/>
  <c r="R54" i="2"/>
  <c r="Q54" i="2"/>
  <c r="P54" i="2"/>
  <c r="R53" i="2"/>
  <c r="Q53" i="2"/>
  <c r="P53" i="2"/>
  <c r="R52" i="2"/>
  <c r="Q52" i="2"/>
  <c r="P52" i="2"/>
  <c r="R51" i="2"/>
  <c r="Q51" i="2"/>
  <c r="P51" i="2"/>
  <c r="R50" i="2"/>
  <c r="Q50" i="2"/>
  <c r="P50" i="2"/>
  <c r="R49" i="2"/>
  <c r="Q49" i="2"/>
  <c r="P49" i="2"/>
  <c r="R48" i="2"/>
  <c r="Q48" i="2"/>
  <c r="P48" i="2"/>
  <c r="R47" i="2"/>
  <c r="Q47" i="2"/>
  <c r="P47" i="2"/>
  <c r="R46" i="2"/>
  <c r="Q46" i="2"/>
  <c r="P46" i="2"/>
  <c r="R45" i="2"/>
  <c r="Q45" i="2"/>
  <c r="P45" i="2"/>
  <c r="R44" i="2"/>
  <c r="Q44" i="2"/>
  <c r="P44" i="2"/>
  <c r="R43" i="2"/>
  <c r="Q43" i="2"/>
  <c r="P43" i="2"/>
  <c r="R42" i="2"/>
  <c r="Q42" i="2"/>
  <c r="P42" i="2"/>
  <c r="R41" i="2"/>
  <c r="Q41" i="2"/>
  <c r="P41" i="2"/>
  <c r="R40" i="2"/>
  <c r="Q40" i="2"/>
  <c r="P40" i="2"/>
  <c r="R39" i="2"/>
  <c r="Q39" i="2"/>
  <c r="P39" i="2"/>
  <c r="R38" i="2"/>
  <c r="Q38" i="2"/>
  <c r="P38" i="2"/>
  <c r="R37" i="2"/>
  <c r="Q37" i="2"/>
  <c r="P37" i="2"/>
  <c r="R36" i="2"/>
  <c r="Q36" i="2"/>
  <c r="P36" i="2"/>
  <c r="R35" i="2"/>
  <c r="Q35" i="2"/>
  <c r="P35" i="2"/>
  <c r="R34" i="2"/>
  <c r="Q34" i="2"/>
  <c r="P34" i="2"/>
  <c r="R33" i="2"/>
  <c r="Q33" i="2"/>
  <c r="P33" i="2"/>
  <c r="R28" i="2"/>
  <c r="Q28" i="2"/>
  <c r="P28" i="2"/>
  <c r="R27" i="2"/>
  <c r="Q27" i="2"/>
  <c r="P27" i="2"/>
  <c r="R26" i="2"/>
  <c r="Q26" i="2"/>
  <c r="P26" i="2"/>
  <c r="R25" i="2"/>
  <c r="Q25" i="2"/>
  <c r="P25" i="2"/>
  <c r="R24" i="2"/>
  <c r="Q24" i="2"/>
  <c r="P24" i="2"/>
  <c r="R23" i="2"/>
  <c r="Q23" i="2"/>
  <c r="P23" i="2"/>
  <c r="R22" i="2"/>
  <c r="Q22" i="2"/>
  <c r="P22" i="2"/>
  <c r="R21" i="2"/>
  <c r="Q21" i="2"/>
  <c r="P21" i="2"/>
  <c r="R20" i="2"/>
  <c r="Q20" i="2"/>
  <c r="P20" i="2"/>
  <c r="R19" i="2"/>
  <c r="Q19" i="2"/>
  <c r="P19" i="2"/>
  <c r="R18" i="2"/>
  <c r="Q18" i="2"/>
  <c r="P18" i="2"/>
  <c r="R17" i="2"/>
  <c r="Q17" i="2"/>
  <c r="P17" i="2"/>
  <c r="R16" i="2"/>
  <c r="Q16" i="2"/>
  <c r="P16" i="2"/>
  <c r="R15" i="2"/>
  <c r="Q15" i="2"/>
  <c r="P15" i="2"/>
  <c r="R14" i="2"/>
  <c r="Q14" i="2"/>
  <c r="P14" i="2"/>
  <c r="R13" i="2"/>
  <c r="Q13" i="2"/>
  <c r="P13" i="2"/>
  <c r="R12" i="2"/>
  <c r="Q12" i="2"/>
  <c r="P12" i="2"/>
  <c r="R11" i="2"/>
  <c r="Q11" i="2"/>
  <c r="P11" i="2"/>
  <c r="R10" i="2"/>
  <c r="Q10" i="2"/>
  <c r="P10" i="2"/>
  <c r="R9" i="2"/>
  <c r="Q9" i="2"/>
  <c r="P9" i="2"/>
  <c r="R8" i="2"/>
  <c r="Q8" i="2"/>
  <c r="P8" i="2"/>
  <c r="R7" i="2"/>
  <c r="Q7" i="2"/>
  <c r="P7" i="2"/>
  <c r="R6" i="2"/>
  <c r="Q6" i="2"/>
  <c r="P6" i="2"/>
  <c r="L28" i="1"/>
  <c r="M28" i="1"/>
  <c r="L34" i="1"/>
  <c r="M34" i="1"/>
  <c r="L23" i="1"/>
  <c r="M23" i="1"/>
  <c r="N23" i="1"/>
  <c r="L17" i="1"/>
  <c r="M17" i="1"/>
  <c r="Q7" i="1"/>
  <c r="R7" i="1"/>
  <c r="Q8" i="1"/>
  <c r="R8" i="1"/>
  <c r="Q9" i="1"/>
  <c r="R9" i="1"/>
  <c r="Q10" i="1"/>
  <c r="R10" i="1"/>
  <c r="Q11" i="1"/>
  <c r="R11" i="1"/>
  <c r="P12" i="1"/>
  <c r="Q12" i="1"/>
  <c r="R12" i="1"/>
  <c r="P13" i="1"/>
  <c r="Q13" i="1"/>
  <c r="R13" i="1"/>
  <c r="P14" i="1"/>
  <c r="Q14" i="1"/>
  <c r="R14" i="1"/>
  <c r="P15" i="1"/>
  <c r="Q15" i="1"/>
  <c r="R15" i="1"/>
  <c r="P16" i="1"/>
  <c r="Q16" i="1"/>
  <c r="R16" i="1"/>
  <c r="P17" i="1"/>
  <c r="Q17" i="1"/>
  <c r="R17" i="1"/>
  <c r="Q18" i="1"/>
  <c r="R18" i="1"/>
  <c r="P19" i="1"/>
  <c r="Q19" i="1"/>
  <c r="R19" i="1"/>
  <c r="P20" i="1"/>
  <c r="Q20" i="1"/>
  <c r="R20" i="1"/>
  <c r="P21" i="1"/>
  <c r="Q21" i="1"/>
  <c r="R21" i="1"/>
  <c r="P22" i="1"/>
  <c r="Q22" i="1"/>
  <c r="R22" i="1"/>
  <c r="Q23" i="1"/>
  <c r="R23" i="1"/>
  <c r="P24" i="1"/>
  <c r="Q24" i="1"/>
  <c r="R24" i="1"/>
  <c r="P25" i="1"/>
  <c r="Q25" i="1"/>
  <c r="R25" i="1"/>
  <c r="P26" i="1"/>
  <c r="Q26" i="1"/>
  <c r="R26" i="1"/>
  <c r="P27" i="1"/>
  <c r="Q27" i="1"/>
  <c r="R27" i="1"/>
  <c r="Q28" i="1"/>
  <c r="R28" i="1"/>
  <c r="Q29" i="1"/>
  <c r="R29" i="1"/>
  <c r="P30" i="1"/>
  <c r="Q30" i="1"/>
  <c r="R30" i="1"/>
  <c r="P31" i="1"/>
  <c r="Q31" i="1"/>
  <c r="R31" i="1"/>
  <c r="P32" i="1"/>
  <c r="Q32" i="1"/>
  <c r="R32" i="1"/>
  <c r="P33" i="1"/>
  <c r="Q33" i="1"/>
  <c r="R33" i="1"/>
  <c r="P34" i="1"/>
  <c r="Q34" i="1"/>
  <c r="R34" i="1"/>
  <c r="Q35" i="1"/>
  <c r="R35" i="1"/>
  <c r="Q36" i="1"/>
  <c r="R36" i="1"/>
  <c r="P37" i="1"/>
  <c r="Q37" i="1"/>
  <c r="R37" i="1"/>
  <c r="P39" i="1"/>
  <c r="Q39" i="1"/>
  <c r="R39" i="1"/>
  <c r="P40" i="1"/>
  <c r="Q40" i="1"/>
  <c r="R40" i="1"/>
  <c r="P41" i="1"/>
  <c r="Q41" i="1"/>
  <c r="R41" i="1"/>
  <c r="P42" i="1"/>
  <c r="Q42" i="1"/>
  <c r="R42" i="1"/>
  <c r="P43" i="1"/>
  <c r="Q43" i="1"/>
  <c r="R43" i="1"/>
  <c r="P44" i="1"/>
  <c r="Q44" i="1"/>
  <c r="R44" i="1"/>
  <c r="P45" i="1"/>
  <c r="Q45" i="1"/>
  <c r="R45" i="1"/>
  <c r="P46" i="1"/>
  <c r="Q46" i="1"/>
  <c r="R46" i="1"/>
  <c r="P47" i="1"/>
  <c r="Q47" i="1"/>
  <c r="R47" i="1"/>
  <c r="P48" i="1"/>
  <c r="Q48" i="1"/>
  <c r="R48" i="1"/>
  <c r="P49" i="1"/>
  <c r="Q49" i="1"/>
  <c r="R49" i="1"/>
  <c r="P50" i="1"/>
  <c r="Q50" i="1"/>
  <c r="R50" i="1"/>
  <c r="P51" i="1"/>
  <c r="Q51" i="1"/>
  <c r="R51" i="1"/>
  <c r="P52" i="1"/>
  <c r="Q52" i="1"/>
  <c r="R52" i="1"/>
  <c r="P53" i="1"/>
  <c r="Q53" i="1"/>
  <c r="R53" i="1"/>
  <c r="P54" i="1"/>
  <c r="Q54" i="1"/>
  <c r="R54" i="1"/>
  <c r="P55" i="1"/>
  <c r="Q55" i="1"/>
  <c r="R55" i="1"/>
  <c r="P56" i="1"/>
  <c r="Q56" i="1"/>
  <c r="R56" i="1"/>
  <c r="P57" i="1"/>
  <c r="Q57" i="1"/>
  <c r="R57" i="1"/>
  <c r="P61" i="1"/>
  <c r="Q61" i="1"/>
  <c r="R61" i="1"/>
  <c r="P62" i="1"/>
  <c r="Q62" i="1"/>
  <c r="R62" i="1"/>
  <c r="P63" i="1"/>
  <c r="Q63" i="1"/>
  <c r="R63" i="1"/>
  <c r="P64" i="1"/>
  <c r="Q64" i="1"/>
  <c r="R64" i="1"/>
  <c r="Q6" i="1"/>
  <c r="R6" i="1"/>
  <c r="P23" i="1"/>
  <c r="L29" i="1"/>
  <c r="P29" i="1"/>
  <c r="L18" i="1"/>
  <c r="P18" i="1"/>
  <c r="L35" i="1"/>
  <c r="P35" i="1"/>
  <c r="P28" i="1"/>
  <c r="P9" i="1"/>
  <c r="M18" i="1"/>
  <c r="N18" i="1"/>
  <c r="M35" i="1"/>
  <c r="M29" i="1"/>
  <c r="N29" i="1"/>
  <c r="P10" i="1"/>
  <c r="P6" i="1"/>
  <c r="R5" i="1"/>
  <c r="Q5" i="1"/>
  <c r="P5" i="1"/>
  <c r="L36" i="1"/>
  <c r="P36" i="1"/>
  <c r="P11" i="1"/>
  <c r="P7" i="1"/>
  <c r="M36" i="1"/>
  <c r="N36" i="1"/>
  <c r="P8" i="1"/>
  <c r="S13" i="3"/>
  <c r="S15" i="3"/>
  <c r="S9" i="3"/>
  <c r="R17" i="3"/>
  <c r="R11" i="3"/>
  <c r="M9" i="3"/>
  <c r="Q9" i="3"/>
  <c r="L11" i="3"/>
  <c r="Q11" i="3"/>
  <c r="M11" i="3"/>
  <c r="L13" i="3"/>
  <c r="M13" i="3"/>
  <c r="L15" i="3"/>
  <c r="M15" i="3"/>
  <c r="Q13" i="3"/>
  <c r="L17" i="3"/>
  <c r="M17" i="3"/>
  <c r="Q15" i="3"/>
  <c r="L19" i="3"/>
  <c r="M19" i="3"/>
  <c r="Q17" i="3"/>
  <c r="L21" i="3"/>
  <c r="M21" i="3"/>
  <c r="L23" i="3"/>
  <c r="M23" i="3"/>
  <c r="L25" i="3"/>
  <c r="Q25" i="3"/>
  <c r="Q23" i="3"/>
  <c r="M25" i="3"/>
  <c r="L27" i="3"/>
  <c r="M27" i="3"/>
  <c r="O27" i="3"/>
  <c r="Q2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tc={A9C0DA7D-EC52-4E98-8092-8FAE37473EB5}</author>
    <author>tc={4ED98F68-0BD5-48F8-88A1-5B4986128DFB}</author>
  </authors>
  <commentList>
    <comment ref="J9" authorId="0" shapeId="0" xr:uid="{A9C0DA7D-EC52-4E98-8092-8FAE37473EB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55 Stk x 1 h : 1 Trupp = 55 h</t>
      </text>
    </comment>
    <comment ref="J11" authorId="1" shapeId="0" xr:uid="{4ED98F68-0BD5-48F8-88A1-5B4986128DFB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55 Stk x 1 h : 5 Trupps = 11:00 h</t>
      </text>
    </comment>
  </commentList>
</comments>
</file>

<file path=xl/sharedStrings.xml><?xml version="1.0" encoding="utf-8"?>
<sst xmlns="http://schemas.openxmlformats.org/spreadsheetml/2006/main" count="665" uniqueCount="170">
  <si>
    <t>Position Katalog</t>
  </si>
  <si>
    <t>Beginn</t>
  </si>
  <si>
    <t>Ende</t>
  </si>
  <si>
    <t>Gleissperrung einrichten</t>
  </si>
  <si>
    <t>ohne</t>
  </si>
  <si>
    <t>06.03.02.01</t>
  </si>
  <si>
    <t>Gleissperrung aufheben</t>
  </si>
  <si>
    <t>vorbereitende Maßnahmen: Einmessung Standorte, Kampfmittelsondierung, Vorschachten</t>
  </si>
  <si>
    <t>Betonmast stellen</t>
  </si>
  <si>
    <t>06.04.01.01</t>
  </si>
  <si>
    <t>Masten erden</t>
  </si>
  <si>
    <t>1.500 m</t>
  </si>
  <si>
    <t>Radspanner montieren</t>
  </si>
  <si>
    <t>Gleisverbinder einbauen</t>
  </si>
  <si>
    <t>Schienenverbinder einbauen</t>
  </si>
  <si>
    <t>Montage Rohrschwenkausleger</t>
  </si>
  <si>
    <t>06.02.05.01</t>
  </si>
  <si>
    <t>Kettenwerk ziehen - Tragseil - Hängereinbau</t>
  </si>
  <si>
    <t>Einbau Isolatoren</t>
  </si>
  <si>
    <t>06.02.02.01</t>
  </si>
  <si>
    <t>Kettenwerk ziehen - Fahrdraht - Hängereinbau</t>
  </si>
  <si>
    <t>aus Position 06.02.01.01</t>
  </si>
  <si>
    <t>Werksabnahme/Mängelbeseitigung</t>
  </si>
  <si>
    <t>Abnahme - Befahrung</t>
  </si>
  <si>
    <t>Rammgründung bis 5 m Pfahllänge</t>
  </si>
  <si>
    <t>Montage Mastschalter einschl. aller Bauteile</t>
  </si>
  <si>
    <t>06.02.04.02</t>
  </si>
  <si>
    <t>Eventualposition</t>
  </si>
  <si>
    <t>Anschluß Mastschalter</t>
  </si>
  <si>
    <t>06.02.04.03</t>
  </si>
  <si>
    <t>Messfahrten (1. und 2. Fahrt)</t>
  </si>
  <si>
    <t>Aufbau einer Kettenwerkslänge - Neubau, mit V-Leitung</t>
  </si>
  <si>
    <t>Pfahlkopf betonieren</t>
  </si>
  <si>
    <t>06.03.02.03</t>
  </si>
  <si>
    <r>
      <t xml:space="preserve">Auf Grund der notwendigen Abbindezeiten des Betons ist bei </t>
    </r>
    <r>
      <rPr>
        <u/>
        <sz val="10"/>
        <color theme="1"/>
        <rFont val="DB Office"/>
        <family val="2"/>
      </rPr>
      <t>nur 1 KW-Länge</t>
    </r>
    <r>
      <rPr>
        <sz val="10"/>
        <color theme="1"/>
        <rFont val="DB Office"/>
        <family val="2"/>
      </rPr>
      <t xml:space="preserve"> eine Arbeitspause von 28 Tagen zu berücksichtigen. </t>
    </r>
  </si>
  <si>
    <t>Stellen Winkelmast</t>
  </si>
  <si>
    <t>06.04.01.03</t>
  </si>
  <si>
    <t>Vermaschung Erdung</t>
  </si>
  <si>
    <t>Kettenwerk regulieren</t>
  </si>
  <si>
    <t>Abnahme - Begehung</t>
  </si>
  <si>
    <t>Werksabnahme/Mängelbeseitigung (AN)</t>
  </si>
  <si>
    <t>06.06.01</t>
  </si>
  <si>
    <t>06.05.01</t>
  </si>
  <si>
    <t>06.08.01.01</t>
  </si>
  <si>
    <t>06.08.01.03</t>
  </si>
  <si>
    <t>06.08.01.02</t>
  </si>
  <si>
    <t>06.09.02.01</t>
  </si>
  <si>
    <t>06.09.01.01</t>
  </si>
  <si>
    <t>06.09.03.01</t>
  </si>
  <si>
    <t>06.08.01.04</t>
  </si>
  <si>
    <t>Leistungs-menge</t>
  </si>
  <si>
    <t>Dauer (rechn.)</t>
  </si>
  <si>
    <t>Dauer (gewählt)</t>
  </si>
  <si>
    <t>Prüfung Anfangszeit</t>
  </si>
  <si>
    <t>Prüfung Parallelität</t>
  </si>
  <si>
    <t>Vorgangsbezeichnung</t>
  </si>
  <si>
    <t>Projekt</t>
  </si>
  <si>
    <t>Start-Uhrzeit eingeben:</t>
  </si>
  <si>
    <t>Tägliche Sperrpausen à 9h</t>
  </si>
  <si>
    <t>Ab 6 KW-Längen wird die "Zwangspause" durch Arbeiten an anderen KW Längen kompensiert.</t>
  </si>
  <si>
    <t>Achtung: Sperrpause für die Abnahme in eine Tagschicht einplanen.</t>
  </si>
  <si>
    <t>psch/h</t>
  </si>
  <si>
    <t>Pfahlkopf 1-3</t>
  </si>
  <si>
    <t>Pfahlkopf 1-2</t>
  </si>
  <si>
    <t>psch</t>
  </si>
  <si>
    <t>St/h</t>
  </si>
  <si>
    <t>St</t>
  </si>
  <si>
    <t>Pfahlkopf 3-4</t>
  </si>
  <si>
    <t>Pfahlkopf 4-6</t>
  </si>
  <si>
    <t>Pfahlkopf 7-8</t>
  </si>
  <si>
    <t>Pfahlkopf (insg. 8 St)</t>
  </si>
  <si>
    <t>Betonmasten (insg. 14 St)</t>
  </si>
  <si>
    <t>Pfahlkopf 5-6</t>
  </si>
  <si>
    <t>Erde 1-8</t>
  </si>
  <si>
    <t>Erde 9-14</t>
  </si>
  <si>
    <t>B-Mast 1-5</t>
  </si>
  <si>
    <t>B-Mast 6-10</t>
  </si>
  <si>
    <t>B-Mast 1-8</t>
  </si>
  <si>
    <t>B-Mast 9-14</t>
  </si>
  <si>
    <t>B-Mast 11-14</t>
  </si>
  <si>
    <t>W-Mast 1-2</t>
  </si>
  <si>
    <t>W-Mast 3-4</t>
  </si>
  <si>
    <t>R-Spanner 1-2</t>
  </si>
  <si>
    <t>insg. 1500 m</t>
  </si>
  <si>
    <t>m</t>
  </si>
  <si>
    <t>insg. 4 Stück</t>
  </si>
  <si>
    <t>insg. 22 Stück</t>
  </si>
  <si>
    <t>insg. 8 Stück</t>
  </si>
  <si>
    <t>m/h</t>
  </si>
  <si>
    <t>Teil 1-8</t>
  </si>
  <si>
    <t>W-Mast 5-6</t>
  </si>
  <si>
    <t>Teil 9-16</t>
  </si>
  <si>
    <t>W-Mast 7-8</t>
  </si>
  <si>
    <t>Teil 17-22</t>
  </si>
  <si>
    <t>insg. 5 Stück</t>
  </si>
  <si>
    <t>B-Mast 9-16</t>
  </si>
  <si>
    <t>B-Mast 17-22</t>
  </si>
  <si>
    <t>Erde 9-16</t>
  </si>
  <si>
    <t>Erde 17-22</t>
  </si>
  <si>
    <t>R-Spanner 3-4</t>
  </si>
  <si>
    <t>Gesamt:</t>
  </si>
  <si>
    <t>Vermaschung 4-5</t>
  </si>
  <si>
    <t>Vermaschung 1-3</t>
  </si>
  <si>
    <t>11 Schichten á 9 h</t>
  </si>
  <si>
    <t>9 Schichten á 9 h</t>
  </si>
  <si>
    <t>2 Schichten á 13 h</t>
  </si>
  <si>
    <t>06.09.04.01</t>
  </si>
  <si>
    <t>06.07.01.03</t>
  </si>
  <si>
    <t>VL/BEL montieren</t>
  </si>
  <si>
    <t>1 Schicht á 7 h</t>
  </si>
  <si>
    <t>muss am Stück erfolgen</t>
  </si>
  <si>
    <t>aus Pos. 06.02.01.01</t>
  </si>
  <si>
    <t>VL/BEL/RL - montieren</t>
  </si>
  <si>
    <t>Wert aus BZK x2,5, da vorreguliert</t>
  </si>
  <si>
    <t>Prüfung Dauer gewählt
zu klein</t>
  </si>
  <si>
    <t>Prüfung Dauer gewählt
zu groß</t>
  </si>
  <si>
    <t>Aufbau einer Kettenwerkslänge mit Betonmasten und anteilig Stahlmasten - Beton (14 Maste) und Stahlmasten (8 Maste)</t>
  </si>
  <si>
    <t>08.01.01.01</t>
  </si>
  <si>
    <t>08.01.01.02</t>
  </si>
  <si>
    <t>Im Vorfeld in einer gesonderten (Gleis-)Sperrung zu realisieren.</t>
  </si>
  <si>
    <t>vorbereitende Maßnahmen: Einmessung Stützpunkte (SP)</t>
  </si>
  <si>
    <t>Montage Stützpunkte</t>
  </si>
  <si>
    <t>Montage DSS</t>
  </si>
  <si>
    <t>Teillänge</t>
  </si>
  <si>
    <t>Aufbau Deckenstromschiene (DSS) 500 Meter Länge (Teillängen sind konstruktionsbedingt)</t>
  </si>
  <si>
    <t>Einbau Trenner</t>
  </si>
  <si>
    <t>Einbau Schalter</t>
  </si>
  <si>
    <t>keine Parallelarbeit</t>
  </si>
  <si>
    <t>Es wird davon ausgegangen, dass für den Zeitraum der Errichtung der DSS durchgehend ein Baugleis besteht.</t>
  </si>
  <si>
    <t>Abnahmen/Messfahrten</t>
  </si>
  <si>
    <t>06.09. ff</t>
  </si>
  <si>
    <t>55:00</t>
  </si>
  <si>
    <t>06.11.01.01</t>
  </si>
  <si>
    <t>06.11.02.01</t>
  </si>
  <si>
    <t>06.11.01.02</t>
  </si>
  <si>
    <t>06.11.02.02</t>
  </si>
  <si>
    <t>06.11.02.03</t>
  </si>
  <si>
    <t>06.11.03.01</t>
  </si>
  <si>
    <t>06.11.03.02</t>
  </si>
  <si>
    <t>06.11.03.03</t>
  </si>
  <si>
    <t>Feinregulage/Werksabnahme</t>
  </si>
  <si>
    <t>06.11.03.04</t>
  </si>
  <si>
    <t>Bohrung Befestigungsbolzen einschl. Einkleben
(Pos. entfällt bei Befestigungsschienen)</t>
  </si>
  <si>
    <t>4 St pro SP
(1 Trupp)</t>
  </si>
  <si>
    <t>Parallelarbeiten möglich</t>
  </si>
  <si>
    <t>Parallelarbeiten möglich, durch Trupperhöhung</t>
  </si>
  <si>
    <t>Montage Rückleiter-/Erdungsseil einschl. Verbinder</t>
  </si>
  <si>
    <t>500 m (Einzellängen 10 m)</t>
  </si>
  <si>
    <t>50:00</t>
  </si>
  <si>
    <t>Einziehen Fahrdraht, Einbau Stromverbinder</t>
  </si>
  <si>
    <t>für Fahrdraht keine Parallelarbeit, 
bei den Stromverbindern ja</t>
  </si>
  <si>
    <t>Achtung Angabe 8h im BZK</t>
  </si>
  <si>
    <t>Hinweise zum hier dargestellten Bauablauf:</t>
  </si>
  <si>
    <t>Ist das nicht der Fall, sind Einzelsperrungen zu jeder Schicht erforderlich. Die Anzahl ist abhängig von den Arbeiten und von der Anzahl der eingesetzten Bautrupps.</t>
  </si>
  <si>
    <t>Bemerkung</t>
  </si>
  <si>
    <t>(5 Trupp)</t>
  </si>
  <si>
    <t>Sperrung einrichten</t>
  </si>
  <si>
    <t>Regelungen Betra beachten</t>
  </si>
  <si>
    <t>Sperrung aufheben</t>
  </si>
  <si>
    <t>Die Katalog-Positionen 08.01.01.01/02 - "Gleissperrung einrichten/aufheben" sind dann mehrfach zu berücksichtigen.</t>
  </si>
  <si>
    <t>Es ist auch zu prüfen, ob in 3 Schichten gearbeitet werden soll/muss.</t>
  </si>
  <si>
    <t>Uhrzeit-berechnung:</t>
  </si>
  <si>
    <t>Start (Datum/Uhrzeit) eingeben:</t>
  </si>
  <si>
    <t>Vor-gangs-
Nr.</t>
  </si>
  <si>
    <t>Einheit Leistungs-menge
Erläuterung</t>
  </si>
  <si>
    <t>Leistungs-wert Katalog</t>
  </si>
  <si>
    <t xml:space="preserve">Einheit Leistungswert
Erläuterung </t>
  </si>
  <si>
    <t>Para-llelität
in %</t>
  </si>
  <si>
    <t>Tag-wechsel</t>
  </si>
  <si>
    <t>Hinweise/ Bemerkungen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</si>
</sst>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6" formatCode="h:mm;@"/>
    <numFmt numFmtId="167" formatCode="0.0%"/>
    <numFmt numFmtId="168" formatCode="[h]:mm;@"/>
    <numFmt numFmtId="169" formatCode="dd/mm/yyyy\ \ \ hh:mm;@"/>
  </numFmts>
  <fonts count="12" x14ac:knownFonts="1">
    <font>
      <sz val="10"/>
      <color theme="1"/>
      <name val="DB Office"/>
      <family val="2"/>
    </font>
    <font>
      <b/>
      <sz val="10"/>
      <color theme="1"/>
      <name val="DB Office"/>
      <family val="2"/>
    </font>
    <font>
      <sz val="10"/>
      <name val="DB Office"/>
      <family val="2"/>
    </font>
    <font>
      <u/>
      <sz val="10"/>
      <color theme="1"/>
      <name val="DB Office"/>
      <family val="2"/>
    </font>
    <font>
      <sz val="10"/>
      <color rgb="FFFF0000"/>
      <name val="DB Office"/>
      <family val="2"/>
    </font>
    <font>
      <sz val="10"/>
      <color theme="1"/>
      <name val="DB Office"/>
      <family val="2"/>
    </font>
    <font>
      <b/>
      <sz val="12"/>
      <color theme="1"/>
      <name val="DB Office"/>
      <family val="2"/>
    </font>
    <font>
      <b/>
      <sz val="12"/>
      <color rgb="FFFF0000"/>
      <name val="DB Office"/>
      <family val="2"/>
    </font>
    <font>
      <b/>
      <sz val="10"/>
      <name val="DB Office"/>
      <family val="2"/>
    </font>
    <font>
      <b/>
      <sz val="10"/>
      <color rgb="FFFF0000"/>
      <name val="DB Office"/>
      <family val="2"/>
    </font>
    <font>
      <i/>
      <sz val="10"/>
      <color theme="0" tint="-0.499984740745262"/>
      <name val="DB Office"/>
      <family val="2"/>
    </font>
    <font>
      <i/>
      <sz val="11"/>
      <color theme="0" tint="-0.499984740745262"/>
      <name val="DB Office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173">
    <xf numFmtId="0" fontId="0" fillId="0" borderId="0" xfId="0"/>
    <xf numFmtId="0" fontId="0" fillId="0" borderId="0" xfId="0" applyAlignment="1"/>
    <xf numFmtId="0" fontId="0" fillId="0" borderId="2" xfId="0" applyBorder="1" applyAlignment="1"/>
    <xf numFmtId="0" fontId="0" fillId="0" borderId="3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vertical="center" wrapText="1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0" fillId="0" borderId="1" xfId="0" applyBorder="1"/>
    <xf numFmtId="0" fontId="0" fillId="0" borderId="4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20" fontId="0" fillId="0" borderId="0" xfId="0" applyNumberForma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20" fontId="0" fillId="0" borderId="5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2" xfId="0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49" fontId="2" fillId="0" borderId="2" xfId="1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1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166" fontId="1" fillId="0" borderId="5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top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8" xfId="0" applyBorder="1"/>
    <xf numFmtId="0" fontId="0" fillId="0" borderId="8" xfId="0" applyBorder="1" applyAlignment="1">
      <alignment horizontal="center"/>
    </xf>
    <xf numFmtId="166" fontId="0" fillId="3" borderId="0" xfId="0" applyNumberFormat="1" applyFill="1" applyAlignment="1">
      <alignment horizontal="right"/>
    </xf>
    <xf numFmtId="14" fontId="2" fillId="0" borderId="2" xfId="0" quotePrefix="1" applyNumberFormat="1" applyFont="1" applyBorder="1" applyAlignment="1">
      <alignment horizontal="center"/>
    </xf>
    <xf numFmtId="0" fontId="0" fillId="0" borderId="7" xfId="0" applyBorder="1"/>
    <xf numFmtId="168" fontId="0" fillId="4" borderId="4" xfId="0" applyNumberFormat="1" applyFill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166" fontId="0" fillId="3" borderId="0" xfId="0" applyNumberFormat="1" applyFill="1" applyAlignment="1">
      <alignment horizontal="center" vertical="center"/>
    </xf>
    <xf numFmtId="0" fontId="0" fillId="0" borderId="0" xfId="0" applyAlignment="1">
      <alignment horizontal="right" vertical="center"/>
    </xf>
    <xf numFmtId="169" fontId="0" fillId="0" borderId="7" xfId="0" applyNumberFormat="1" applyBorder="1" applyAlignment="1">
      <alignment vertical="center"/>
    </xf>
    <xf numFmtId="169" fontId="0" fillId="0" borderId="1" xfId="0" applyNumberFormat="1" applyBorder="1" applyAlignment="1">
      <alignment vertical="center"/>
    </xf>
    <xf numFmtId="169" fontId="0" fillId="0" borderId="4" xfId="0" applyNumberFormat="1" applyBorder="1" applyAlignment="1">
      <alignment vertical="center"/>
    </xf>
    <xf numFmtId="168" fontId="0" fillId="0" borderId="0" xfId="0" applyNumberFormat="1"/>
    <xf numFmtId="0" fontId="0" fillId="0" borderId="2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20" fontId="2" fillId="0" borderId="2" xfId="0" applyNumberFormat="1" applyFont="1" applyBorder="1" applyAlignment="1">
      <alignment horizontal="center" vertical="center"/>
    </xf>
    <xf numFmtId="20" fontId="2" fillId="0" borderId="3" xfId="0" applyNumberFormat="1" applyFont="1" applyBorder="1" applyAlignment="1">
      <alignment horizontal="center" vertical="center"/>
    </xf>
    <xf numFmtId="20" fontId="2" fillId="0" borderId="2" xfId="0" applyNumberFormat="1" applyFont="1" applyFill="1" applyBorder="1" applyAlignment="1">
      <alignment horizontal="center" vertical="center"/>
    </xf>
    <xf numFmtId="20" fontId="2" fillId="0" borderId="8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20" fontId="0" fillId="0" borderId="0" xfId="0" applyNumberFormat="1" applyFill="1" applyBorder="1" applyAlignment="1">
      <alignment horizontal="center"/>
    </xf>
    <xf numFmtId="20" fontId="0" fillId="0" borderId="5" xfId="0" applyNumberFormat="1" applyFill="1" applyBorder="1" applyAlignment="1">
      <alignment horizontal="center"/>
    </xf>
    <xf numFmtId="0" fontId="2" fillId="0" borderId="3" xfId="0" applyFont="1" applyBorder="1"/>
    <xf numFmtId="168" fontId="2" fillId="0" borderId="0" xfId="0" applyNumberFormat="1" applyFont="1" applyFill="1"/>
    <xf numFmtId="169" fontId="0" fillId="0" borderId="1" xfId="0" applyNumberFormat="1" applyFill="1" applyBorder="1" applyAlignment="1">
      <alignment vertical="center"/>
    </xf>
    <xf numFmtId="169" fontId="0" fillId="0" borderId="4" xfId="0" applyNumberFormat="1" applyFill="1" applyBorder="1" applyAlignment="1">
      <alignment vertical="center"/>
    </xf>
    <xf numFmtId="0" fontId="2" fillId="0" borderId="2" xfId="0" applyFont="1" applyFill="1" applyBorder="1"/>
    <xf numFmtId="0" fontId="2" fillId="0" borderId="3" xfId="0" applyFont="1" applyFill="1" applyBorder="1"/>
    <xf numFmtId="9" fontId="0" fillId="0" borderId="7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169" fontId="2" fillId="0" borderId="1" xfId="0" applyNumberFormat="1" applyFont="1" applyFill="1" applyBorder="1" applyAlignment="1">
      <alignment vertical="center"/>
    </xf>
    <xf numFmtId="169" fontId="2" fillId="0" borderId="4" xfId="0" applyNumberFormat="1" applyFont="1" applyFill="1" applyBorder="1" applyAlignment="1">
      <alignment vertical="center"/>
    </xf>
    <xf numFmtId="169" fontId="2" fillId="0" borderId="7" xfId="0" applyNumberFormat="1" applyFont="1" applyFill="1" applyBorder="1" applyAlignment="1">
      <alignment vertical="center"/>
    </xf>
    <xf numFmtId="167" fontId="2" fillId="0" borderId="7" xfId="0" applyNumberFormat="1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horizontal="center" vertical="center"/>
    </xf>
    <xf numFmtId="167" fontId="2" fillId="0" borderId="4" xfId="0" applyNumberFormat="1" applyFont="1" applyFill="1" applyBorder="1" applyAlignment="1">
      <alignment horizontal="center" vertical="center"/>
    </xf>
    <xf numFmtId="20" fontId="2" fillId="0" borderId="7" xfId="0" applyNumberFormat="1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20" fontId="2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20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/>
    <xf numFmtId="166" fontId="0" fillId="5" borderId="0" xfId="0" applyNumberFormat="1" applyFill="1" applyAlignment="1">
      <alignment horizontal="center" vertical="center"/>
    </xf>
    <xf numFmtId="0" fontId="0" fillId="5" borderId="2" xfId="0" applyFill="1" applyBorder="1"/>
    <xf numFmtId="0" fontId="0" fillId="5" borderId="2" xfId="0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2" fontId="2" fillId="5" borderId="2" xfId="0" applyNumberFormat="1" applyFont="1" applyFill="1" applyBorder="1" applyAlignment="1">
      <alignment horizontal="center" vertical="center"/>
    </xf>
    <xf numFmtId="168" fontId="2" fillId="5" borderId="1" xfId="0" applyNumberFormat="1" applyFont="1" applyFill="1" applyBorder="1" applyAlignment="1">
      <alignment horizontal="center" vertical="top"/>
    </xf>
    <xf numFmtId="0" fontId="0" fillId="5" borderId="3" xfId="0" applyFill="1" applyBorder="1" applyAlignment="1">
      <alignment horizontal="center"/>
    </xf>
    <xf numFmtId="2" fontId="2" fillId="5" borderId="3" xfId="0" applyNumberFormat="1" applyFont="1" applyFill="1" applyBorder="1" applyAlignment="1">
      <alignment horizontal="center" vertical="center"/>
    </xf>
    <xf numFmtId="168" fontId="2" fillId="5" borderId="4" xfId="0" applyNumberFormat="1" applyFont="1" applyFill="1" applyBorder="1" applyAlignment="1">
      <alignment horizontal="center" vertical="top"/>
    </xf>
    <xf numFmtId="0" fontId="2" fillId="5" borderId="2" xfId="0" applyFont="1" applyFill="1" applyBorder="1" applyAlignment="1">
      <alignment horizontal="center"/>
    </xf>
    <xf numFmtId="9" fontId="2" fillId="5" borderId="2" xfId="0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/>
    </xf>
    <xf numFmtId="0" fontId="2" fillId="5" borderId="8" xfId="0" applyFont="1" applyFill="1" applyBorder="1" applyAlignment="1">
      <alignment horizontal="center" vertical="center"/>
    </xf>
    <xf numFmtId="2" fontId="2" fillId="5" borderId="8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168" fontId="2" fillId="5" borderId="7" xfId="0" applyNumberFormat="1" applyFont="1" applyFill="1" applyBorder="1" applyAlignment="1">
      <alignment horizontal="center" vertical="top"/>
    </xf>
    <xf numFmtId="2" fontId="0" fillId="5" borderId="2" xfId="0" applyNumberFormat="1" applyFill="1" applyBorder="1" applyAlignment="1">
      <alignment horizontal="center" vertical="center"/>
    </xf>
    <xf numFmtId="2" fontId="0" fillId="5" borderId="3" xfId="0" applyNumberForma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6" fontId="2" fillId="5" borderId="2" xfId="0" quotePrefix="1" applyNumberFormat="1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6" borderId="4" xfId="0" applyFill="1" applyBorder="1" applyAlignment="1">
      <alignment horizontal="center" vertical="top"/>
    </xf>
    <xf numFmtId="0" fontId="0" fillId="3" borderId="1" xfId="0" applyFill="1" applyBorder="1"/>
    <xf numFmtId="0" fontId="0" fillId="6" borderId="1" xfId="0" applyFill="1" applyBorder="1"/>
    <xf numFmtId="0" fontId="0" fillId="6" borderId="7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/>
    <xf numFmtId="0" fontId="2" fillId="3" borderId="1" xfId="0" applyFont="1" applyFill="1" applyBorder="1"/>
    <xf numFmtId="0" fontId="2" fillId="3" borderId="7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49" fontId="2" fillId="0" borderId="7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vertical="top" wrapText="1"/>
    </xf>
    <xf numFmtId="0" fontId="0" fillId="5" borderId="3" xfId="0" applyFill="1" applyBorder="1" applyAlignment="1"/>
    <xf numFmtId="0" fontId="0" fillId="3" borderId="4" xfId="0" applyFill="1" applyBorder="1"/>
    <xf numFmtId="14" fontId="0" fillId="0" borderId="3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top"/>
    </xf>
    <xf numFmtId="169" fontId="0" fillId="3" borderId="5" xfId="0" applyNumberFormat="1" applyFill="1" applyBorder="1" applyAlignment="1">
      <alignment horizontal="center"/>
    </xf>
    <xf numFmtId="0" fontId="0" fillId="5" borderId="8" xfId="0" applyFill="1" applyBorder="1"/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5" borderId="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168" fontId="2" fillId="5" borderId="4" xfId="0" applyNumberFormat="1" applyFont="1" applyFill="1" applyBorder="1" applyAlignment="1">
      <alignment horizontal="center" vertical="center"/>
    </xf>
    <xf numFmtId="20" fontId="0" fillId="0" borderId="4" xfId="0" quotePrefix="1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22" fontId="0" fillId="0" borderId="4" xfId="0" quotePrefix="1" applyNumberFormat="1" applyBorder="1" applyAlignment="1">
      <alignment horizontal="center" vertical="center"/>
    </xf>
    <xf numFmtId="0" fontId="2" fillId="0" borderId="0" xfId="0" applyFont="1"/>
    <xf numFmtId="0" fontId="8" fillId="0" borderId="0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/>
    </xf>
    <xf numFmtId="168" fontId="0" fillId="4" borderId="4" xfId="0" applyNumberFormat="1" applyFill="1" applyBorder="1" applyAlignment="1">
      <alignment horizontal="center" vertical="center"/>
    </xf>
    <xf numFmtId="169" fontId="0" fillId="3" borderId="5" xfId="0" applyNumberFormat="1" applyFill="1" applyBorder="1" applyAlignment="1">
      <alignment horizontal="center"/>
    </xf>
    <xf numFmtId="169" fontId="0" fillId="3" borderId="5" xfId="0" applyNumberFormat="1" applyFill="1" applyBorder="1" applyAlignment="1">
      <alignment horizontal="center"/>
    </xf>
    <xf numFmtId="0" fontId="1" fillId="0" borderId="0" xfId="0" applyFont="1" applyAlignment="1">
      <alignment vertical="center"/>
    </xf>
    <xf numFmtId="166" fontId="1" fillId="5" borderId="0" xfId="0" applyNumberFormat="1" applyFont="1" applyFill="1" applyAlignment="1">
      <alignment horizontal="center" vertical="center" wrapText="1"/>
    </xf>
    <xf numFmtId="166" fontId="1" fillId="3" borderId="5" xfId="0" applyNumberFormat="1" applyFont="1" applyFill="1" applyBorder="1" applyAlignment="1">
      <alignment horizontal="center" vertical="center" wrapText="1"/>
    </xf>
    <xf numFmtId="169" fontId="1" fillId="3" borderId="5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0" fillId="2" borderId="8" xfId="0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ichel, Steffen" id="{05069CDC-837C-466B-93B6-B6109AB52A1A}" userId="S::steffen.se.michel@db-eco.com::d0520eeb-4c09-47c0-8baa-89801325fa5f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9" dT="2022-02-01T15:58:07.69" personId="{05069CDC-837C-466B-93B6-B6109AB52A1A}" id="{A9C0DA7D-EC52-4E98-8092-8FAE37473EB5}">
    <text>55 Stk x 1 h : 1 Trupp = 55 h</text>
  </threadedComment>
  <threadedComment ref="J11" dT="2022-02-01T15:57:26.48" personId="{05069CDC-837C-466B-93B6-B6109AB52A1A}" id="{4ED98F68-0BD5-48F8-88A1-5B4986128DFB}">
    <text>55 Stk x 1 h : 5 Trupps = 11:00 h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9"/>
  <sheetViews>
    <sheetView tabSelected="1" zoomScaleNormal="100" workbookViewId="0">
      <selection activeCell="D21" sqref="D21"/>
    </sheetView>
  </sheetViews>
  <sheetFormatPr baseColWidth="10" defaultRowHeight="12.75" x14ac:dyDescent="0.2"/>
  <cols>
    <col min="1" max="1" width="6.875" style="1" customWidth="1"/>
    <col min="2" max="2" width="26.25" customWidth="1"/>
    <col min="3" max="3" width="10.625" customWidth="1"/>
    <col min="4" max="4" width="19" customWidth="1"/>
    <col min="5" max="5" width="7.75" customWidth="1"/>
    <col min="6" max="6" width="9.625" style="53" customWidth="1"/>
    <col min="7" max="7" width="8.25" style="53" customWidth="1"/>
    <col min="8" max="8" width="15.625" style="53" customWidth="1"/>
    <col min="9" max="9" width="6.625" customWidth="1"/>
    <col min="10" max="10" width="7.25" style="53" customWidth="1"/>
    <col min="11" max="11" width="6.375" customWidth="1"/>
    <col min="12" max="12" width="17.25" customWidth="1"/>
    <col min="13" max="13" width="16.625" customWidth="1"/>
    <col min="14" max="14" width="7.125" customWidth="1"/>
    <col min="15" max="15" width="2.75" customWidth="1"/>
    <col min="16" max="19" width="14.625" customWidth="1"/>
  </cols>
  <sheetData>
    <row r="1" spans="1:19" ht="42.75" customHeight="1" x14ac:dyDescent="0.2">
      <c r="A1" s="161" t="s">
        <v>56</v>
      </c>
      <c r="B1" s="171" t="s">
        <v>31</v>
      </c>
      <c r="E1" s="31"/>
      <c r="F1" s="31"/>
      <c r="G1" s="31"/>
      <c r="H1" s="162" t="s">
        <v>161</v>
      </c>
      <c r="I1" s="98">
        <v>4.1666666666666664E-2</v>
      </c>
      <c r="J1" s="163" t="s">
        <v>162</v>
      </c>
      <c r="K1" s="163"/>
      <c r="L1" s="164">
        <v>43832.958333333336</v>
      </c>
      <c r="M1" s="164"/>
      <c r="N1" s="159"/>
    </row>
    <row r="2" spans="1:19" ht="51" x14ac:dyDescent="0.2">
      <c r="A2" s="169" t="s">
        <v>163</v>
      </c>
      <c r="B2" s="169" t="s">
        <v>55</v>
      </c>
      <c r="C2" s="169" t="s">
        <v>0</v>
      </c>
      <c r="D2" s="169" t="s">
        <v>169</v>
      </c>
      <c r="E2" s="169" t="s">
        <v>50</v>
      </c>
      <c r="F2" s="169" t="s">
        <v>164</v>
      </c>
      <c r="G2" s="169" t="s">
        <v>165</v>
      </c>
      <c r="H2" s="169" t="s">
        <v>166</v>
      </c>
      <c r="I2" s="169" t="s">
        <v>51</v>
      </c>
      <c r="J2" s="169" t="s">
        <v>52</v>
      </c>
      <c r="K2" s="169" t="s">
        <v>167</v>
      </c>
      <c r="L2" s="169" t="s">
        <v>1</v>
      </c>
      <c r="M2" s="169" t="s">
        <v>2</v>
      </c>
      <c r="N2" s="169" t="s">
        <v>168</v>
      </c>
      <c r="P2" s="169" t="s">
        <v>53</v>
      </c>
      <c r="Q2" s="169" t="s">
        <v>114</v>
      </c>
      <c r="R2" s="169" t="s">
        <v>115</v>
      </c>
      <c r="S2" s="169" t="s">
        <v>54</v>
      </c>
    </row>
    <row r="3" spans="1:19" ht="14.25" x14ac:dyDescent="0.2">
      <c r="A3" s="165">
        <v>1</v>
      </c>
      <c r="B3" s="166">
        <v>2</v>
      </c>
      <c r="C3" s="166">
        <v>3</v>
      </c>
      <c r="D3" s="166">
        <v>4</v>
      </c>
      <c r="E3" s="166">
        <v>5</v>
      </c>
      <c r="F3" s="166">
        <v>6</v>
      </c>
      <c r="G3" s="166">
        <v>7</v>
      </c>
      <c r="H3" s="166">
        <v>8</v>
      </c>
      <c r="I3" s="166">
        <v>9</v>
      </c>
      <c r="J3" s="166">
        <v>10</v>
      </c>
      <c r="K3" s="166">
        <v>11</v>
      </c>
      <c r="L3" s="166">
        <v>12</v>
      </c>
      <c r="M3" s="166">
        <v>13</v>
      </c>
      <c r="N3" s="166">
        <v>14</v>
      </c>
      <c r="P3" s="166">
        <v>15</v>
      </c>
      <c r="Q3" s="166">
        <v>16</v>
      </c>
      <c r="R3" s="166">
        <v>17</v>
      </c>
      <c r="S3" s="166">
        <v>18</v>
      </c>
    </row>
    <row r="4" spans="1:19" x14ac:dyDescent="0.2">
      <c r="A4" s="2"/>
      <c r="B4" s="6"/>
      <c r="C4" s="6"/>
      <c r="D4" s="137"/>
      <c r="E4" s="99"/>
      <c r="F4" s="100"/>
      <c r="G4" s="101"/>
      <c r="H4" s="100"/>
      <c r="I4" s="99"/>
      <c r="J4" s="43"/>
      <c r="K4" s="6"/>
      <c r="L4" s="6"/>
      <c r="M4" s="6"/>
      <c r="N4" s="124">
        <v>0</v>
      </c>
      <c r="P4" s="6"/>
      <c r="Q4" s="6"/>
      <c r="R4" s="6"/>
      <c r="S4" s="10"/>
    </row>
    <row r="5" spans="1:19" ht="48" customHeight="1" x14ac:dyDescent="0.2">
      <c r="A5" s="3">
        <v>0</v>
      </c>
      <c r="B5" s="7" t="s">
        <v>7</v>
      </c>
      <c r="C5" s="9" t="s">
        <v>4</v>
      </c>
      <c r="D5" s="138" t="s">
        <v>119</v>
      </c>
      <c r="E5" s="102"/>
      <c r="F5" s="103"/>
      <c r="G5" s="104"/>
      <c r="H5" s="103"/>
      <c r="I5" s="102"/>
      <c r="J5" s="9"/>
      <c r="K5" s="3"/>
      <c r="L5" s="8"/>
      <c r="M5" s="8"/>
      <c r="N5" s="125"/>
      <c r="P5" s="9" t="str">
        <f>IF(L5=0,"Bitte prüfen","")</f>
        <v>Bitte prüfen</v>
      </c>
      <c r="Q5" s="9" t="e">
        <f>IF(J5/I5&lt;0.5,"Bitte prüfen","")</f>
        <v>#DIV/0!</v>
      </c>
      <c r="R5" s="9" t="e">
        <f>IF(J5/I5&gt;2.5,"Bitte prüfen","")</f>
        <v>#DIV/0!</v>
      </c>
      <c r="S5" s="11" t="str">
        <f>IF(K5&lt;0,"Bitte prüfen",IF(K5&gt;1,"Bitte prüfen",""))</f>
        <v/>
      </c>
    </row>
    <row r="6" spans="1:19" x14ac:dyDescent="0.2">
      <c r="A6" s="64">
        <f>MAX(A1:A5)+1</f>
        <v>2</v>
      </c>
      <c r="B6" s="6" t="s">
        <v>3</v>
      </c>
      <c r="C6" s="135" t="s">
        <v>117</v>
      </c>
      <c r="D6" s="6"/>
      <c r="E6" s="105">
        <v>1</v>
      </c>
      <c r="F6" s="100" t="s">
        <v>64</v>
      </c>
      <c r="G6" s="106">
        <v>2</v>
      </c>
      <c r="H6" s="100" t="s">
        <v>61</v>
      </c>
      <c r="I6" s="107">
        <f>E6/G6*I$1</f>
        <v>2.0833333333333332E-2</v>
      </c>
      <c r="J6" s="54">
        <v>2.0833333333333332E-2</v>
      </c>
      <c r="K6" s="81">
        <v>0</v>
      </c>
      <c r="L6" s="58">
        <f>L1</f>
        <v>43832.958333333336</v>
      </c>
      <c r="M6" s="58">
        <f t="shared" ref="M6" si="0">L6+J6*(1-K6)</f>
        <v>43832.979166666672</v>
      </c>
      <c r="N6" s="123">
        <v>1</v>
      </c>
      <c r="P6" s="33" t="str">
        <f t="shared" ref="P6" si="1">IF(L6=0,"Bitte prüfen","")</f>
        <v/>
      </c>
      <c r="Q6" s="33" t="str">
        <f>IF(J6/I6&lt;0.5,"Bitte prüfen","")</f>
        <v/>
      </c>
      <c r="R6" s="33" t="str">
        <f>IF(J6/I6&gt;2.5,"Bitte prüfen","")</f>
        <v/>
      </c>
      <c r="S6" s="33" t="str">
        <f>IF(K6&lt;0,"Bitte prüfen",IF(K6&gt;1,"Bitte prüfen",""))</f>
        <v/>
      </c>
    </row>
    <row r="7" spans="1:19" x14ac:dyDescent="0.2">
      <c r="A7" s="65">
        <f>MAX(A2:A6)+1</f>
        <v>3</v>
      </c>
      <c r="B7" s="6" t="s">
        <v>24</v>
      </c>
      <c r="C7" s="12" t="s">
        <v>5</v>
      </c>
      <c r="D7" s="4" t="s">
        <v>86</v>
      </c>
      <c r="E7" s="105">
        <v>8</v>
      </c>
      <c r="F7" s="101" t="s">
        <v>66</v>
      </c>
      <c r="G7" s="106">
        <v>1</v>
      </c>
      <c r="H7" s="100" t="s">
        <v>77</v>
      </c>
      <c r="I7" s="107">
        <f t="shared" ref="I7:I8" si="2">E7/G7*I$1</f>
        <v>0.33333333333333331</v>
      </c>
      <c r="J7" s="54">
        <v>0.33333333333333331</v>
      </c>
      <c r="K7" s="82">
        <v>0</v>
      </c>
      <c r="L7" s="59">
        <f>M6</f>
        <v>43832.979166666672</v>
      </c>
      <c r="M7" s="59">
        <f t="shared" ref="M7:M36" si="3">L7+J7*(1-K7)</f>
        <v>43833.312500000007</v>
      </c>
      <c r="N7" s="126"/>
      <c r="P7" s="35" t="str">
        <f t="shared" ref="P7:P64" si="4">IF(L7=0,"Bitte prüfen","")</f>
        <v/>
      </c>
      <c r="Q7" s="35" t="str">
        <f t="shared" ref="Q7:Q64" si="5">IF(J7/I7&lt;0.5,"Bitte prüfen","")</f>
        <v/>
      </c>
      <c r="R7" s="35" t="str">
        <f t="shared" ref="R7:R64" si="6">IF(J7/I7&gt;2.5,"Bitte prüfen","")</f>
        <v/>
      </c>
      <c r="S7" s="35" t="str">
        <f t="shared" ref="S7:S57" si="7">IF(K7&lt;0,"Bitte prüfen",IF(K7&gt;1,"Bitte prüfen",""))</f>
        <v/>
      </c>
    </row>
    <row r="8" spans="1:19" x14ac:dyDescent="0.2">
      <c r="A8" s="63">
        <f t="shared" ref="A8:A57" si="8">MAX(A4:A7)+1</f>
        <v>4</v>
      </c>
      <c r="B8" s="8" t="s">
        <v>6</v>
      </c>
      <c r="C8" s="136" t="s">
        <v>118</v>
      </c>
      <c r="D8" s="8"/>
      <c r="E8" s="108">
        <v>1</v>
      </c>
      <c r="F8" s="103" t="s">
        <v>64</v>
      </c>
      <c r="G8" s="109">
        <v>2</v>
      </c>
      <c r="H8" s="103" t="s">
        <v>61</v>
      </c>
      <c r="I8" s="110">
        <f t="shared" si="2"/>
        <v>2.0833333333333332E-2</v>
      </c>
      <c r="J8" s="55">
        <v>2.0833333333333332E-2</v>
      </c>
      <c r="K8" s="83">
        <v>0</v>
      </c>
      <c r="L8" s="60">
        <f>M7</f>
        <v>43833.312500000007</v>
      </c>
      <c r="M8" s="60">
        <f t="shared" si="3"/>
        <v>43833.333333333343</v>
      </c>
      <c r="N8" s="50">
        <f>M8-L6</f>
        <v>0.37500000000727596</v>
      </c>
      <c r="P8" s="37" t="str">
        <f t="shared" si="4"/>
        <v/>
      </c>
      <c r="Q8" s="37" t="str">
        <f t="shared" si="5"/>
        <v/>
      </c>
      <c r="R8" s="37" t="str">
        <f t="shared" si="6"/>
        <v/>
      </c>
      <c r="S8" s="37" t="str">
        <f t="shared" si="7"/>
        <v/>
      </c>
    </row>
    <row r="9" spans="1:19" x14ac:dyDescent="0.2">
      <c r="A9" s="64">
        <f t="shared" si="8"/>
        <v>5</v>
      </c>
      <c r="B9" s="6" t="s">
        <v>3</v>
      </c>
      <c r="C9" s="135" t="s">
        <v>117</v>
      </c>
      <c r="D9" s="6"/>
      <c r="E9" s="105">
        <v>1</v>
      </c>
      <c r="F9" s="100" t="s">
        <v>64</v>
      </c>
      <c r="G9" s="106">
        <v>2</v>
      </c>
      <c r="H9" s="100" t="s">
        <v>61</v>
      </c>
      <c r="I9" s="107">
        <f>E9/G9*I$1</f>
        <v>2.0833333333333332E-2</v>
      </c>
      <c r="J9" s="54">
        <v>2.0833333333333332E-2</v>
      </c>
      <c r="K9" s="81">
        <v>0</v>
      </c>
      <c r="L9" s="58">
        <f>L6+1</f>
        <v>43833.958333333336</v>
      </c>
      <c r="M9" s="58">
        <f t="shared" si="3"/>
        <v>43833.979166666672</v>
      </c>
      <c r="N9" s="124">
        <v>2</v>
      </c>
      <c r="P9" s="33" t="str">
        <f t="shared" si="4"/>
        <v/>
      </c>
      <c r="Q9" s="33" t="str">
        <f t="shared" si="5"/>
        <v/>
      </c>
      <c r="R9" s="33" t="str">
        <f t="shared" si="6"/>
        <v/>
      </c>
      <c r="S9" s="33" t="str">
        <f t="shared" si="7"/>
        <v/>
      </c>
    </row>
    <row r="10" spans="1:19" x14ac:dyDescent="0.2">
      <c r="A10" s="65">
        <f t="shared" si="8"/>
        <v>6</v>
      </c>
      <c r="B10" s="6" t="s">
        <v>24</v>
      </c>
      <c r="C10" s="12" t="s">
        <v>5</v>
      </c>
      <c r="D10" s="4"/>
      <c r="E10" s="105">
        <v>8</v>
      </c>
      <c r="F10" s="101" t="s">
        <v>66</v>
      </c>
      <c r="G10" s="106">
        <v>1</v>
      </c>
      <c r="H10" s="100" t="s">
        <v>95</v>
      </c>
      <c r="I10" s="107">
        <f t="shared" ref="I10" si="9">E10/G10*I$1</f>
        <v>0.33333333333333331</v>
      </c>
      <c r="J10" s="54">
        <v>0.33333333333333331</v>
      </c>
      <c r="K10" s="82">
        <v>0</v>
      </c>
      <c r="L10" s="59">
        <f>M9</f>
        <v>43833.979166666672</v>
      </c>
      <c r="M10" s="59">
        <f t="shared" si="3"/>
        <v>43834.312500000007</v>
      </c>
      <c r="N10" s="127"/>
      <c r="P10" s="35" t="str">
        <f t="shared" si="4"/>
        <v/>
      </c>
      <c r="Q10" s="35" t="str">
        <f t="shared" si="5"/>
        <v/>
      </c>
      <c r="R10" s="35" t="str">
        <f t="shared" si="6"/>
        <v/>
      </c>
      <c r="S10" s="35" t="str">
        <f t="shared" si="7"/>
        <v/>
      </c>
    </row>
    <row r="11" spans="1:19" x14ac:dyDescent="0.2">
      <c r="A11" s="65">
        <f t="shared" si="8"/>
        <v>7</v>
      </c>
      <c r="B11" s="6" t="s">
        <v>8</v>
      </c>
      <c r="C11" s="12" t="s">
        <v>9</v>
      </c>
      <c r="D11" s="6"/>
      <c r="E11" s="105">
        <v>8</v>
      </c>
      <c r="F11" s="101" t="s">
        <v>66</v>
      </c>
      <c r="G11" s="106">
        <v>1</v>
      </c>
      <c r="H11" s="101" t="s">
        <v>77</v>
      </c>
      <c r="I11" s="107">
        <f>E11/G11*I$1</f>
        <v>0.33333333333333331</v>
      </c>
      <c r="J11" s="54">
        <v>0.33333333333333331</v>
      </c>
      <c r="K11" s="82">
        <v>1</v>
      </c>
      <c r="L11" s="59">
        <f>M10</f>
        <v>43834.312500000007</v>
      </c>
      <c r="M11" s="59">
        <f t="shared" si="3"/>
        <v>43834.312500000007</v>
      </c>
      <c r="N11" s="127"/>
      <c r="P11" s="35" t="str">
        <f t="shared" si="4"/>
        <v/>
      </c>
      <c r="Q11" s="35" t="str">
        <f t="shared" si="5"/>
        <v/>
      </c>
      <c r="R11" s="35" t="str">
        <f t="shared" si="6"/>
        <v/>
      </c>
      <c r="S11" s="35" t="str">
        <f t="shared" si="7"/>
        <v/>
      </c>
    </row>
    <row r="12" spans="1:19" x14ac:dyDescent="0.2">
      <c r="A12" s="63">
        <f t="shared" si="8"/>
        <v>8</v>
      </c>
      <c r="B12" s="8" t="s">
        <v>6</v>
      </c>
      <c r="C12" s="136" t="s">
        <v>118</v>
      </c>
      <c r="D12" s="8"/>
      <c r="E12" s="108">
        <v>1</v>
      </c>
      <c r="F12" s="104" t="s">
        <v>64</v>
      </c>
      <c r="G12" s="109">
        <v>2</v>
      </c>
      <c r="H12" s="103" t="s">
        <v>61</v>
      </c>
      <c r="I12" s="110">
        <f t="shared" ref="I12" si="10">E12/G12*I$1</f>
        <v>2.0833333333333332E-2</v>
      </c>
      <c r="J12" s="55">
        <v>2.0833333333333332E-2</v>
      </c>
      <c r="K12" s="83">
        <v>0</v>
      </c>
      <c r="L12" s="60">
        <f>M11</f>
        <v>43834.312500000007</v>
      </c>
      <c r="M12" s="60">
        <f t="shared" si="3"/>
        <v>43834.333333333343</v>
      </c>
      <c r="N12" s="50">
        <f>M12-L9</f>
        <v>0.37500000000727596</v>
      </c>
      <c r="P12" s="37" t="str">
        <f t="shared" si="4"/>
        <v/>
      </c>
      <c r="Q12" s="37" t="str">
        <f t="shared" si="5"/>
        <v/>
      </c>
      <c r="R12" s="37" t="str">
        <f t="shared" si="6"/>
        <v/>
      </c>
      <c r="S12" s="37" t="str">
        <f t="shared" si="7"/>
        <v/>
      </c>
    </row>
    <row r="13" spans="1:19" x14ac:dyDescent="0.2">
      <c r="A13" s="64">
        <f t="shared" si="8"/>
        <v>9</v>
      </c>
      <c r="B13" s="6" t="s">
        <v>3</v>
      </c>
      <c r="C13" s="135" t="s">
        <v>117</v>
      </c>
      <c r="D13" s="6"/>
      <c r="E13" s="105">
        <v>1</v>
      </c>
      <c r="F13" s="101" t="s">
        <v>64</v>
      </c>
      <c r="G13" s="106">
        <v>2</v>
      </c>
      <c r="H13" s="100" t="s">
        <v>61</v>
      </c>
      <c r="I13" s="107">
        <f>E13/G13*I$1</f>
        <v>2.0833333333333332E-2</v>
      </c>
      <c r="J13" s="54">
        <v>2.0833333333333332E-2</v>
      </c>
      <c r="K13" s="81">
        <v>0</v>
      </c>
      <c r="L13" s="58">
        <f>L9+1</f>
        <v>43834.958333333336</v>
      </c>
      <c r="M13" s="58">
        <f t="shared" ref="M13" si="11">L13+J13*(1-K13)</f>
        <v>43834.979166666672</v>
      </c>
      <c r="N13" s="123">
        <v>3</v>
      </c>
      <c r="P13" s="33" t="str">
        <f t="shared" si="4"/>
        <v/>
      </c>
      <c r="Q13" s="33" t="str">
        <f t="shared" si="5"/>
        <v/>
      </c>
      <c r="R13" s="33" t="str">
        <f t="shared" si="6"/>
        <v/>
      </c>
      <c r="S13" s="33" t="str">
        <f t="shared" si="7"/>
        <v/>
      </c>
    </row>
    <row r="14" spans="1:19" x14ac:dyDescent="0.2">
      <c r="A14" s="65">
        <f t="shared" si="8"/>
        <v>10</v>
      </c>
      <c r="B14" s="25" t="s">
        <v>24</v>
      </c>
      <c r="C14" s="12" t="s">
        <v>5</v>
      </c>
      <c r="D14" s="4"/>
      <c r="E14" s="105">
        <v>6</v>
      </c>
      <c r="F14" s="101" t="s">
        <v>66</v>
      </c>
      <c r="G14" s="106">
        <v>1</v>
      </c>
      <c r="H14" s="100" t="s">
        <v>96</v>
      </c>
      <c r="I14" s="107">
        <f t="shared" ref="I14:I15" si="12">E14/G14*I$1</f>
        <v>0.25</v>
      </c>
      <c r="J14" s="54">
        <v>0.25</v>
      </c>
      <c r="K14" s="82">
        <v>0</v>
      </c>
      <c r="L14" s="59">
        <f>M13</f>
        <v>43834.979166666672</v>
      </c>
      <c r="M14" s="59">
        <f t="shared" si="3"/>
        <v>43835.229166666672</v>
      </c>
      <c r="N14" s="126"/>
      <c r="P14" s="35" t="str">
        <f t="shared" si="4"/>
        <v/>
      </c>
      <c r="Q14" s="35" t="str">
        <f t="shared" si="5"/>
        <v/>
      </c>
      <c r="R14" s="35" t="str">
        <f t="shared" si="6"/>
        <v/>
      </c>
      <c r="S14" s="35" t="str">
        <f t="shared" si="7"/>
        <v/>
      </c>
    </row>
    <row r="15" spans="1:19" x14ac:dyDescent="0.2">
      <c r="A15" s="65">
        <f t="shared" si="8"/>
        <v>11</v>
      </c>
      <c r="B15" s="25" t="s">
        <v>8</v>
      </c>
      <c r="C15" s="12" t="s">
        <v>9</v>
      </c>
      <c r="D15" s="6"/>
      <c r="E15" s="105">
        <v>8</v>
      </c>
      <c r="F15" s="101" t="s">
        <v>66</v>
      </c>
      <c r="G15" s="106">
        <v>1</v>
      </c>
      <c r="H15" s="101" t="s">
        <v>95</v>
      </c>
      <c r="I15" s="107">
        <f t="shared" si="12"/>
        <v>0.33333333333333331</v>
      </c>
      <c r="J15" s="54">
        <v>0.33333333333333331</v>
      </c>
      <c r="K15" s="82">
        <v>0.75</v>
      </c>
      <c r="L15" s="59">
        <f>M14</f>
        <v>43835.229166666672</v>
      </c>
      <c r="M15" s="59">
        <f t="shared" si="3"/>
        <v>43835.312500000007</v>
      </c>
      <c r="N15" s="126"/>
      <c r="P15" s="35" t="str">
        <f t="shared" si="4"/>
        <v/>
      </c>
      <c r="Q15" s="35" t="str">
        <f t="shared" si="5"/>
        <v/>
      </c>
      <c r="R15" s="35" t="str">
        <f t="shared" si="6"/>
        <v/>
      </c>
      <c r="S15" s="35" t="str">
        <f t="shared" si="7"/>
        <v/>
      </c>
    </row>
    <row r="16" spans="1:19" x14ac:dyDescent="0.2">
      <c r="A16" s="65">
        <f t="shared" si="8"/>
        <v>12</v>
      </c>
      <c r="B16" s="25" t="s">
        <v>108</v>
      </c>
      <c r="C16" s="29" t="s">
        <v>41</v>
      </c>
      <c r="D16" s="44" t="s">
        <v>83</v>
      </c>
      <c r="E16" s="111">
        <v>300</v>
      </c>
      <c r="F16" s="101" t="s">
        <v>84</v>
      </c>
      <c r="G16" s="106">
        <v>37.5</v>
      </c>
      <c r="H16" s="112">
        <v>0.2</v>
      </c>
      <c r="I16" s="107">
        <f>E16/G16*I$1</f>
        <v>0.33333333333333331</v>
      </c>
      <c r="J16" s="54">
        <v>0.33333333333333331</v>
      </c>
      <c r="K16" s="82">
        <v>1</v>
      </c>
      <c r="L16" s="59">
        <f>M15</f>
        <v>43835.312500000007</v>
      </c>
      <c r="M16" s="59">
        <f t="shared" si="3"/>
        <v>43835.312500000007</v>
      </c>
      <c r="N16" s="126"/>
      <c r="P16" s="35" t="str">
        <f t="shared" si="4"/>
        <v/>
      </c>
      <c r="Q16" s="35" t="str">
        <f t="shared" si="5"/>
        <v/>
      </c>
      <c r="R16" s="35" t="str">
        <f t="shared" si="6"/>
        <v/>
      </c>
      <c r="S16" s="35" t="str">
        <f t="shared" si="7"/>
        <v/>
      </c>
    </row>
    <row r="17" spans="1:19" x14ac:dyDescent="0.2">
      <c r="A17" s="65">
        <f t="shared" si="8"/>
        <v>13</v>
      </c>
      <c r="B17" s="25" t="s">
        <v>10</v>
      </c>
      <c r="C17" s="30" t="s">
        <v>43</v>
      </c>
      <c r="D17" s="6"/>
      <c r="E17" s="105">
        <v>8</v>
      </c>
      <c r="F17" s="101" t="s">
        <v>66</v>
      </c>
      <c r="G17" s="106">
        <v>1</v>
      </c>
      <c r="H17" s="100" t="s">
        <v>73</v>
      </c>
      <c r="I17" s="107">
        <f t="shared" ref="I17" si="13">E17/G17*I$1</f>
        <v>0.33333333333333331</v>
      </c>
      <c r="J17" s="54">
        <v>0.33333333333333331</v>
      </c>
      <c r="K17" s="82">
        <v>1</v>
      </c>
      <c r="L17" s="59">
        <f>M16</f>
        <v>43835.312500000007</v>
      </c>
      <c r="M17" s="59">
        <f t="shared" si="3"/>
        <v>43835.312500000007</v>
      </c>
      <c r="N17" s="126"/>
      <c r="P17" s="35" t="str">
        <f t="shared" si="4"/>
        <v/>
      </c>
      <c r="Q17" s="35" t="str">
        <f t="shared" si="5"/>
        <v/>
      </c>
      <c r="R17" s="35" t="str">
        <f t="shared" si="6"/>
        <v/>
      </c>
      <c r="S17" s="35" t="str">
        <f t="shared" si="7"/>
        <v/>
      </c>
    </row>
    <row r="18" spans="1:19" x14ac:dyDescent="0.2">
      <c r="A18" s="63">
        <f t="shared" si="8"/>
        <v>14</v>
      </c>
      <c r="B18" s="75" t="s">
        <v>6</v>
      </c>
      <c r="C18" s="136" t="s">
        <v>118</v>
      </c>
      <c r="D18" s="8"/>
      <c r="E18" s="108">
        <v>1</v>
      </c>
      <c r="F18" s="103" t="s">
        <v>64</v>
      </c>
      <c r="G18" s="109">
        <v>2</v>
      </c>
      <c r="H18" s="103" t="s">
        <v>61</v>
      </c>
      <c r="I18" s="110">
        <f t="shared" ref="I18" si="14">E18/G18*I$1</f>
        <v>2.0833333333333332E-2</v>
      </c>
      <c r="J18" s="55">
        <v>2.0833333333333332E-2</v>
      </c>
      <c r="K18" s="83">
        <v>0</v>
      </c>
      <c r="L18" s="60">
        <f>M17</f>
        <v>43835.312500000007</v>
      </c>
      <c r="M18" s="60">
        <f t="shared" si="3"/>
        <v>43835.333333333343</v>
      </c>
      <c r="N18" s="50">
        <f>M18-L13</f>
        <v>0.37500000000727596</v>
      </c>
      <c r="P18" s="37" t="str">
        <f t="shared" si="4"/>
        <v/>
      </c>
      <c r="Q18" s="37" t="str">
        <f t="shared" si="5"/>
        <v/>
      </c>
      <c r="R18" s="37" t="str">
        <f t="shared" si="6"/>
        <v/>
      </c>
      <c r="S18" s="37" t="str">
        <f t="shared" si="7"/>
        <v/>
      </c>
    </row>
    <row r="19" spans="1:19" x14ac:dyDescent="0.2">
      <c r="A19" s="64">
        <f t="shared" si="8"/>
        <v>15</v>
      </c>
      <c r="B19" s="25" t="s">
        <v>3</v>
      </c>
      <c r="C19" s="135" t="s">
        <v>117</v>
      </c>
      <c r="D19" s="6"/>
      <c r="E19" s="105">
        <v>1</v>
      </c>
      <c r="F19" s="100" t="s">
        <v>64</v>
      </c>
      <c r="G19" s="106">
        <v>2</v>
      </c>
      <c r="H19" s="100" t="s">
        <v>61</v>
      </c>
      <c r="I19" s="107">
        <f>E19/G19*I$1</f>
        <v>2.0833333333333332E-2</v>
      </c>
      <c r="J19" s="54">
        <v>2.0833333333333332E-2</v>
      </c>
      <c r="K19" s="81">
        <v>0</v>
      </c>
      <c r="L19" s="58">
        <f>L13+1</f>
        <v>43835.958333333336</v>
      </c>
      <c r="M19" s="58">
        <f t="shared" si="3"/>
        <v>43835.979166666672</v>
      </c>
      <c r="N19" s="124">
        <v>4</v>
      </c>
      <c r="P19" s="33" t="str">
        <f t="shared" si="4"/>
        <v/>
      </c>
      <c r="Q19" s="33" t="str">
        <f t="shared" si="5"/>
        <v/>
      </c>
      <c r="R19" s="33" t="str">
        <f t="shared" si="6"/>
        <v/>
      </c>
      <c r="S19" s="33" t="str">
        <f t="shared" si="7"/>
        <v/>
      </c>
    </row>
    <row r="20" spans="1:19" x14ac:dyDescent="0.2">
      <c r="A20" s="65">
        <f t="shared" si="8"/>
        <v>16</v>
      </c>
      <c r="B20" s="25" t="s">
        <v>8</v>
      </c>
      <c r="C20" s="4" t="s">
        <v>9</v>
      </c>
      <c r="D20" s="6"/>
      <c r="E20" s="105">
        <v>6</v>
      </c>
      <c r="F20" s="101" t="s">
        <v>66</v>
      </c>
      <c r="G20" s="106">
        <v>1</v>
      </c>
      <c r="H20" s="101" t="s">
        <v>96</v>
      </c>
      <c r="I20" s="107">
        <f t="shared" ref="I20:I21" si="15">E20/G20*I$1</f>
        <v>0.25</v>
      </c>
      <c r="J20" s="66">
        <v>0.25</v>
      </c>
      <c r="K20" s="82">
        <v>0</v>
      </c>
      <c r="L20" s="59">
        <f>M19</f>
        <v>43835.979166666672</v>
      </c>
      <c r="M20" s="59">
        <f t="shared" si="3"/>
        <v>43836.229166666672</v>
      </c>
      <c r="N20" s="127"/>
      <c r="P20" s="35" t="str">
        <f t="shared" si="4"/>
        <v/>
      </c>
      <c r="Q20" s="35" t="str">
        <f t="shared" si="5"/>
        <v/>
      </c>
      <c r="R20" s="35" t="str">
        <f t="shared" si="6"/>
        <v/>
      </c>
      <c r="S20" s="35" t="str">
        <f t="shared" si="7"/>
        <v/>
      </c>
    </row>
    <row r="21" spans="1:19" x14ac:dyDescent="0.2">
      <c r="A21" s="65">
        <f t="shared" si="8"/>
        <v>17</v>
      </c>
      <c r="B21" s="25" t="s">
        <v>10</v>
      </c>
      <c r="C21" s="24" t="s">
        <v>43</v>
      </c>
      <c r="D21" s="6"/>
      <c r="E21" s="105">
        <v>8</v>
      </c>
      <c r="F21" s="101" t="s">
        <v>66</v>
      </c>
      <c r="G21" s="106">
        <v>1</v>
      </c>
      <c r="H21" s="101" t="s">
        <v>97</v>
      </c>
      <c r="I21" s="107">
        <f t="shared" si="15"/>
        <v>0.33333333333333331</v>
      </c>
      <c r="J21" s="54">
        <v>0.33333333333333331</v>
      </c>
      <c r="K21" s="82">
        <v>0.75</v>
      </c>
      <c r="L21" s="59">
        <f>M20</f>
        <v>43836.229166666672</v>
      </c>
      <c r="M21" s="59">
        <f t="shared" si="3"/>
        <v>43836.312500000007</v>
      </c>
      <c r="N21" s="127"/>
      <c r="P21" s="35" t="str">
        <f t="shared" si="4"/>
        <v/>
      </c>
      <c r="Q21" s="35" t="str">
        <f t="shared" si="5"/>
        <v/>
      </c>
      <c r="R21" s="35" t="str">
        <f t="shared" si="6"/>
        <v/>
      </c>
      <c r="S21" s="35" t="str">
        <f t="shared" si="7"/>
        <v/>
      </c>
    </row>
    <row r="22" spans="1:19" x14ac:dyDescent="0.2">
      <c r="A22" s="65">
        <f t="shared" si="8"/>
        <v>18</v>
      </c>
      <c r="B22" s="25" t="s">
        <v>108</v>
      </c>
      <c r="C22" s="26" t="s">
        <v>41</v>
      </c>
      <c r="D22" s="6"/>
      <c r="E22" s="111">
        <v>300</v>
      </c>
      <c r="F22" s="101" t="s">
        <v>84</v>
      </c>
      <c r="G22" s="106">
        <v>37.5</v>
      </c>
      <c r="H22" s="112">
        <v>0.2</v>
      </c>
      <c r="I22" s="107">
        <f>E22/G22*I$1</f>
        <v>0.33333333333333331</v>
      </c>
      <c r="J22" s="54">
        <v>0.33333333333333331</v>
      </c>
      <c r="K22" s="82">
        <v>1</v>
      </c>
      <c r="L22" s="59">
        <f>M21</f>
        <v>43836.312500000007</v>
      </c>
      <c r="M22" s="59">
        <f t="shared" si="3"/>
        <v>43836.312500000007</v>
      </c>
      <c r="N22" s="127"/>
      <c r="P22" s="35" t="str">
        <f t="shared" si="4"/>
        <v/>
      </c>
      <c r="Q22" s="35" t="str">
        <f t="shared" si="5"/>
        <v/>
      </c>
      <c r="R22" s="35" t="str">
        <f t="shared" si="6"/>
        <v/>
      </c>
      <c r="S22" s="35" t="str">
        <f t="shared" si="7"/>
        <v/>
      </c>
    </row>
    <row r="23" spans="1:19" x14ac:dyDescent="0.2">
      <c r="A23" s="63">
        <f t="shared" si="8"/>
        <v>19</v>
      </c>
      <c r="B23" s="75" t="s">
        <v>6</v>
      </c>
      <c r="C23" s="136" t="s">
        <v>118</v>
      </c>
      <c r="D23" s="8"/>
      <c r="E23" s="108">
        <v>1</v>
      </c>
      <c r="F23" s="104" t="s">
        <v>64</v>
      </c>
      <c r="G23" s="109">
        <v>2</v>
      </c>
      <c r="H23" s="104" t="s">
        <v>61</v>
      </c>
      <c r="I23" s="110">
        <f t="shared" ref="I23" si="16">E23/G23*I$1</f>
        <v>2.0833333333333332E-2</v>
      </c>
      <c r="J23" s="67">
        <v>2.0833333333333332E-2</v>
      </c>
      <c r="K23" s="83">
        <v>0</v>
      </c>
      <c r="L23" s="60">
        <f>M22</f>
        <v>43836.312500000007</v>
      </c>
      <c r="M23" s="60">
        <f t="shared" si="3"/>
        <v>43836.333333333343</v>
      </c>
      <c r="N23" s="50">
        <f>M23-L19</f>
        <v>0.37500000000727596</v>
      </c>
      <c r="P23" s="37" t="str">
        <f t="shared" si="4"/>
        <v/>
      </c>
      <c r="Q23" s="37" t="str">
        <f t="shared" si="5"/>
        <v/>
      </c>
      <c r="R23" s="37" t="str">
        <f t="shared" si="6"/>
        <v/>
      </c>
      <c r="S23" s="37" t="str">
        <f t="shared" si="7"/>
        <v/>
      </c>
    </row>
    <row r="24" spans="1:19" x14ac:dyDescent="0.2">
      <c r="A24" s="64">
        <f t="shared" si="8"/>
        <v>20</v>
      </c>
      <c r="B24" s="25" t="s">
        <v>3</v>
      </c>
      <c r="C24" s="135" t="s">
        <v>117</v>
      </c>
      <c r="D24" s="6"/>
      <c r="E24" s="105">
        <v>1</v>
      </c>
      <c r="F24" s="100" t="s">
        <v>64</v>
      </c>
      <c r="G24" s="106">
        <v>2</v>
      </c>
      <c r="H24" s="100" t="s">
        <v>61</v>
      </c>
      <c r="I24" s="107">
        <f>E24/G24*I$1</f>
        <v>2.0833333333333332E-2</v>
      </c>
      <c r="J24" s="54">
        <v>2.0833333333333332E-2</v>
      </c>
      <c r="K24" s="81">
        <v>0</v>
      </c>
      <c r="L24" s="58">
        <f>L19+1</f>
        <v>43836.958333333336</v>
      </c>
      <c r="M24" s="58">
        <f t="shared" ref="M24" si="17">L24+J24*(1-K24)</f>
        <v>43836.979166666672</v>
      </c>
      <c r="N24" s="123">
        <v>5</v>
      </c>
      <c r="P24" s="33" t="str">
        <f t="shared" si="4"/>
        <v/>
      </c>
      <c r="Q24" s="33" t="str">
        <f t="shared" si="5"/>
        <v/>
      </c>
      <c r="R24" s="33" t="str">
        <f t="shared" si="6"/>
        <v/>
      </c>
      <c r="S24" s="33" t="str">
        <f t="shared" si="7"/>
        <v/>
      </c>
    </row>
    <row r="25" spans="1:19" x14ac:dyDescent="0.2">
      <c r="A25" s="65">
        <f t="shared" si="8"/>
        <v>21</v>
      </c>
      <c r="B25" s="25" t="s">
        <v>10</v>
      </c>
      <c r="C25" s="24" t="s">
        <v>43</v>
      </c>
      <c r="D25" s="6"/>
      <c r="E25" s="105">
        <v>6</v>
      </c>
      <c r="F25" s="101" t="s">
        <v>66</v>
      </c>
      <c r="G25" s="106">
        <v>1</v>
      </c>
      <c r="H25" s="101" t="s">
        <v>98</v>
      </c>
      <c r="I25" s="107">
        <f t="shared" ref="I25" si="18">E25/G25*I$1</f>
        <v>0.25</v>
      </c>
      <c r="J25" s="68">
        <v>0.25</v>
      </c>
      <c r="K25" s="82">
        <v>0</v>
      </c>
      <c r="L25" s="59">
        <f>M24</f>
        <v>43836.979166666672</v>
      </c>
      <c r="M25" s="59">
        <f t="shared" si="3"/>
        <v>43837.229166666672</v>
      </c>
      <c r="N25" s="126"/>
      <c r="P25" s="35" t="str">
        <f t="shared" si="4"/>
        <v/>
      </c>
      <c r="Q25" s="35" t="str">
        <f t="shared" si="5"/>
        <v/>
      </c>
      <c r="R25" s="35" t="str">
        <f t="shared" si="6"/>
        <v/>
      </c>
      <c r="S25" s="35" t="str">
        <f t="shared" si="7"/>
        <v/>
      </c>
    </row>
    <row r="26" spans="1:19" x14ac:dyDescent="0.2">
      <c r="A26" s="65">
        <f t="shared" si="8"/>
        <v>22</v>
      </c>
      <c r="B26" s="25" t="s">
        <v>108</v>
      </c>
      <c r="C26" s="27" t="s">
        <v>41</v>
      </c>
      <c r="D26" s="6"/>
      <c r="E26" s="111">
        <v>300</v>
      </c>
      <c r="F26" s="101" t="s">
        <v>84</v>
      </c>
      <c r="G26" s="106">
        <v>37.5</v>
      </c>
      <c r="H26" s="112">
        <v>0.2</v>
      </c>
      <c r="I26" s="107">
        <f>E26/G26*I$1</f>
        <v>0.33333333333333331</v>
      </c>
      <c r="J26" s="68">
        <v>0.33333333333333331</v>
      </c>
      <c r="K26" s="82">
        <v>0.75</v>
      </c>
      <c r="L26" s="59">
        <f>M25</f>
        <v>43837.229166666672</v>
      </c>
      <c r="M26" s="59">
        <f t="shared" si="3"/>
        <v>43837.312500000007</v>
      </c>
      <c r="N26" s="126"/>
      <c r="P26" s="35" t="str">
        <f t="shared" si="4"/>
        <v/>
      </c>
      <c r="Q26" s="35" t="str">
        <f t="shared" si="5"/>
        <v/>
      </c>
      <c r="R26" s="35" t="str">
        <f t="shared" si="6"/>
        <v/>
      </c>
      <c r="S26" s="35" t="str">
        <f t="shared" si="7"/>
        <v/>
      </c>
    </row>
    <row r="27" spans="1:19" x14ac:dyDescent="0.2">
      <c r="A27" s="65">
        <f t="shared" si="8"/>
        <v>23</v>
      </c>
      <c r="B27" s="25" t="s">
        <v>15</v>
      </c>
      <c r="C27" s="4" t="s">
        <v>16</v>
      </c>
      <c r="D27" s="6"/>
      <c r="E27" s="105">
        <v>8</v>
      </c>
      <c r="F27" s="101" t="s">
        <v>66</v>
      </c>
      <c r="G27" s="106">
        <v>1</v>
      </c>
      <c r="H27" s="101" t="s">
        <v>89</v>
      </c>
      <c r="I27" s="107">
        <f>E27/G27*I$1</f>
        <v>0.33333333333333331</v>
      </c>
      <c r="J27" s="68">
        <v>0.33333333333333331</v>
      </c>
      <c r="K27" s="82">
        <v>1</v>
      </c>
      <c r="L27" s="59">
        <f>M26</f>
        <v>43837.312500000007</v>
      </c>
      <c r="M27" s="59">
        <f t="shared" si="3"/>
        <v>43837.312500000007</v>
      </c>
      <c r="N27" s="126"/>
      <c r="P27" s="35" t="str">
        <f t="shared" si="4"/>
        <v/>
      </c>
      <c r="Q27" s="35" t="str">
        <f t="shared" si="5"/>
        <v/>
      </c>
      <c r="R27" s="35" t="str">
        <f t="shared" si="6"/>
        <v/>
      </c>
      <c r="S27" s="35" t="str">
        <f t="shared" si="7"/>
        <v/>
      </c>
    </row>
    <row r="28" spans="1:19" x14ac:dyDescent="0.2">
      <c r="A28" s="65">
        <f t="shared" si="8"/>
        <v>24</v>
      </c>
      <c r="B28" s="25" t="s">
        <v>12</v>
      </c>
      <c r="C28" s="28" t="s">
        <v>42</v>
      </c>
      <c r="D28" s="6"/>
      <c r="E28" s="105">
        <v>2</v>
      </c>
      <c r="F28" s="101" t="s">
        <v>66</v>
      </c>
      <c r="G28" s="106">
        <v>0.25</v>
      </c>
      <c r="H28" s="112" t="s">
        <v>82</v>
      </c>
      <c r="I28" s="107">
        <f>E28/G28*I$1</f>
        <v>0.33333333333333331</v>
      </c>
      <c r="J28" s="68">
        <v>0.33333333333333331</v>
      </c>
      <c r="K28" s="82">
        <v>1</v>
      </c>
      <c r="L28" s="59">
        <f>M27</f>
        <v>43837.312500000007</v>
      </c>
      <c r="M28" s="59">
        <f t="shared" si="3"/>
        <v>43837.312500000007</v>
      </c>
      <c r="N28" s="126"/>
      <c r="P28" s="35" t="str">
        <f t="shared" si="4"/>
        <v/>
      </c>
      <c r="Q28" s="35" t="str">
        <f t="shared" si="5"/>
        <v/>
      </c>
      <c r="R28" s="35" t="str">
        <f t="shared" si="6"/>
        <v/>
      </c>
      <c r="S28" s="35" t="str">
        <f t="shared" si="7"/>
        <v/>
      </c>
    </row>
    <row r="29" spans="1:19" x14ac:dyDescent="0.2">
      <c r="A29" s="63">
        <f t="shared" si="8"/>
        <v>25</v>
      </c>
      <c r="B29" s="75" t="s">
        <v>6</v>
      </c>
      <c r="C29" s="136" t="s">
        <v>118</v>
      </c>
      <c r="D29" s="8"/>
      <c r="E29" s="108">
        <v>1</v>
      </c>
      <c r="F29" s="103" t="s">
        <v>64</v>
      </c>
      <c r="G29" s="109">
        <v>2</v>
      </c>
      <c r="H29" s="103" t="s">
        <v>61</v>
      </c>
      <c r="I29" s="110">
        <f t="shared" ref="I29" si="19">E29/G29*I$1</f>
        <v>2.0833333333333332E-2</v>
      </c>
      <c r="J29" s="55">
        <v>2.0833333333333332E-2</v>
      </c>
      <c r="K29" s="83">
        <v>0</v>
      </c>
      <c r="L29" s="60">
        <f>M28</f>
        <v>43837.312500000007</v>
      </c>
      <c r="M29" s="60">
        <f t="shared" si="3"/>
        <v>43837.333333333343</v>
      </c>
      <c r="N29" s="50">
        <f>M29-L24</f>
        <v>0.37500000000727596</v>
      </c>
      <c r="P29" s="37" t="str">
        <f t="shared" si="4"/>
        <v/>
      </c>
      <c r="Q29" s="37" t="str">
        <f t="shared" si="5"/>
        <v/>
      </c>
      <c r="R29" s="37" t="str">
        <f t="shared" si="6"/>
        <v/>
      </c>
      <c r="S29" s="37" t="str">
        <f t="shared" si="7"/>
        <v/>
      </c>
    </row>
    <row r="30" spans="1:19" x14ac:dyDescent="0.2">
      <c r="A30" s="64">
        <f t="shared" si="8"/>
        <v>26</v>
      </c>
      <c r="B30" s="25" t="s">
        <v>3</v>
      </c>
      <c r="C30" s="135" t="s">
        <v>117</v>
      </c>
      <c r="D30" s="6"/>
      <c r="E30" s="105">
        <v>1</v>
      </c>
      <c r="F30" s="100" t="s">
        <v>64</v>
      </c>
      <c r="G30" s="106">
        <v>2</v>
      </c>
      <c r="H30" s="100" t="s">
        <v>61</v>
      </c>
      <c r="I30" s="107">
        <f>E30/G30*I$1</f>
        <v>2.0833333333333332E-2</v>
      </c>
      <c r="J30" s="54">
        <v>2.0833333333333332E-2</v>
      </c>
      <c r="K30" s="81">
        <v>0</v>
      </c>
      <c r="L30" s="58">
        <f>L24+1</f>
        <v>43837.958333333336</v>
      </c>
      <c r="M30" s="58">
        <f t="shared" si="3"/>
        <v>43837.979166666672</v>
      </c>
      <c r="N30" s="124">
        <v>6</v>
      </c>
      <c r="P30" s="33" t="str">
        <f t="shared" si="4"/>
        <v/>
      </c>
      <c r="Q30" s="33" t="str">
        <f t="shared" si="5"/>
        <v/>
      </c>
      <c r="R30" s="33" t="str">
        <f t="shared" si="6"/>
        <v/>
      </c>
      <c r="S30" s="33" t="str">
        <f t="shared" si="7"/>
        <v/>
      </c>
    </row>
    <row r="31" spans="1:19" x14ac:dyDescent="0.2">
      <c r="A31" s="65">
        <f t="shared" si="8"/>
        <v>27</v>
      </c>
      <c r="B31" s="25" t="s">
        <v>13</v>
      </c>
      <c r="C31" s="24" t="s">
        <v>44</v>
      </c>
      <c r="D31" s="6"/>
      <c r="E31" s="105">
        <v>4</v>
      </c>
      <c r="F31" s="101" t="s">
        <v>66</v>
      </c>
      <c r="G31" s="106">
        <v>1</v>
      </c>
      <c r="H31" s="101" t="s">
        <v>65</v>
      </c>
      <c r="I31" s="107">
        <f t="shared" ref="I31:I35" si="20">E31/G31*I$1</f>
        <v>0.16666666666666666</v>
      </c>
      <c r="J31" s="66">
        <v>0.16666666666666666</v>
      </c>
      <c r="K31" s="82">
        <v>0</v>
      </c>
      <c r="L31" s="59">
        <f t="shared" ref="L31:L36" si="21">M30</f>
        <v>43837.979166666672</v>
      </c>
      <c r="M31" s="59">
        <f t="shared" si="3"/>
        <v>43838.145833333336</v>
      </c>
      <c r="N31" s="127"/>
      <c r="P31" s="35" t="str">
        <f t="shared" si="4"/>
        <v/>
      </c>
      <c r="Q31" s="35" t="str">
        <f t="shared" si="5"/>
        <v/>
      </c>
      <c r="R31" s="35" t="str">
        <f t="shared" si="6"/>
        <v/>
      </c>
      <c r="S31" s="35" t="str">
        <f t="shared" si="7"/>
        <v/>
      </c>
    </row>
    <row r="32" spans="1:19" x14ac:dyDescent="0.2">
      <c r="A32" s="65">
        <f t="shared" si="8"/>
        <v>28</v>
      </c>
      <c r="B32" s="25" t="s">
        <v>14</v>
      </c>
      <c r="C32" s="24" t="s">
        <v>45</v>
      </c>
      <c r="D32" s="6"/>
      <c r="E32" s="105">
        <v>4</v>
      </c>
      <c r="F32" s="101" t="s">
        <v>66</v>
      </c>
      <c r="G32" s="106">
        <v>1</v>
      </c>
      <c r="H32" s="101" t="s">
        <v>65</v>
      </c>
      <c r="I32" s="107">
        <f t="shared" si="20"/>
        <v>0.16666666666666666</v>
      </c>
      <c r="J32" s="66">
        <v>0.16666666666666666</v>
      </c>
      <c r="K32" s="82">
        <v>0</v>
      </c>
      <c r="L32" s="59">
        <f t="shared" si="21"/>
        <v>43838.145833333336</v>
      </c>
      <c r="M32" s="59">
        <f t="shared" si="3"/>
        <v>43838.3125</v>
      </c>
      <c r="N32" s="127"/>
      <c r="P32" s="35" t="str">
        <f t="shared" si="4"/>
        <v/>
      </c>
      <c r="Q32" s="35" t="str">
        <f t="shared" si="5"/>
        <v/>
      </c>
      <c r="R32" s="35" t="str">
        <f t="shared" si="6"/>
        <v/>
      </c>
      <c r="S32" s="35" t="str">
        <f t="shared" si="7"/>
        <v/>
      </c>
    </row>
    <row r="33" spans="1:19" x14ac:dyDescent="0.2">
      <c r="A33" s="65">
        <f t="shared" si="8"/>
        <v>29</v>
      </c>
      <c r="B33" s="25" t="s">
        <v>108</v>
      </c>
      <c r="C33" s="26" t="s">
        <v>41</v>
      </c>
      <c r="D33" s="23"/>
      <c r="E33" s="111">
        <v>300</v>
      </c>
      <c r="F33" s="101" t="s">
        <v>84</v>
      </c>
      <c r="G33" s="106">
        <v>37.5</v>
      </c>
      <c r="H33" s="112">
        <v>0.2</v>
      </c>
      <c r="I33" s="107">
        <f>E33/G33*I$1</f>
        <v>0.33333333333333331</v>
      </c>
      <c r="J33" s="66">
        <v>0.33333333333333331</v>
      </c>
      <c r="K33" s="82">
        <v>1</v>
      </c>
      <c r="L33" s="59">
        <f t="shared" si="21"/>
        <v>43838.3125</v>
      </c>
      <c r="M33" s="59">
        <f t="shared" si="3"/>
        <v>43838.3125</v>
      </c>
      <c r="N33" s="127"/>
      <c r="P33" s="35" t="str">
        <f t="shared" si="4"/>
        <v/>
      </c>
      <c r="Q33" s="35" t="str">
        <f t="shared" si="5"/>
        <v/>
      </c>
      <c r="R33" s="35" t="str">
        <f t="shared" si="6"/>
        <v/>
      </c>
      <c r="S33" s="35" t="str">
        <f t="shared" si="7"/>
        <v/>
      </c>
    </row>
    <row r="34" spans="1:19" x14ac:dyDescent="0.2">
      <c r="A34" s="65">
        <f t="shared" si="8"/>
        <v>30</v>
      </c>
      <c r="B34" s="25" t="s">
        <v>12</v>
      </c>
      <c r="C34" s="28" t="s">
        <v>42</v>
      </c>
      <c r="D34" s="6"/>
      <c r="E34" s="105">
        <v>2</v>
      </c>
      <c r="F34" s="101" t="s">
        <v>66</v>
      </c>
      <c r="G34" s="106">
        <v>0.25</v>
      </c>
      <c r="H34" s="112" t="s">
        <v>99</v>
      </c>
      <c r="I34" s="107">
        <f t="shared" si="20"/>
        <v>0.33333333333333331</v>
      </c>
      <c r="J34" s="66">
        <v>0.33333333333333331</v>
      </c>
      <c r="K34" s="82">
        <v>1</v>
      </c>
      <c r="L34" s="59">
        <f t="shared" si="21"/>
        <v>43838.3125</v>
      </c>
      <c r="M34" s="59">
        <f t="shared" si="3"/>
        <v>43838.3125</v>
      </c>
      <c r="N34" s="127"/>
      <c r="P34" s="35" t="str">
        <f t="shared" si="4"/>
        <v/>
      </c>
      <c r="Q34" s="35" t="str">
        <f t="shared" si="5"/>
        <v/>
      </c>
      <c r="R34" s="35" t="str">
        <f t="shared" si="6"/>
        <v/>
      </c>
      <c r="S34" s="35" t="str">
        <f t="shared" si="7"/>
        <v/>
      </c>
    </row>
    <row r="35" spans="1:19" x14ac:dyDescent="0.2">
      <c r="A35" s="65">
        <f t="shared" si="8"/>
        <v>31</v>
      </c>
      <c r="B35" s="25" t="s">
        <v>15</v>
      </c>
      <c r="C35" s="4" t="s">
        <v>16</v>
      </c>
      <c r="D35" s="6"/>
      <c r="E35" s="105">
        <v>8</v>
      </c>
      <c r="F35" s="101" t="s">
        <v>66</v>
      </c>
      <c r="G35" s="106">
        <v>1</v>
      </c>
      <c r="H35" s="101" t="s">
        <v>91</v>
      </c>
      <c r="I35" s="107">
        <f t="shared" si="20"/>
        <v>0.33333333333333331</v>
      </c>
      <c r="J35" s="66">
        <v>0.33333333333333331</v>
      </c>
      <c r="K35" s="82">
        <v>1</v>
      </c>
      <c r="L35" s="59">
        <f t="shared" si="21"/>
        <v>43838.3125</v>
      </c>
      <c r="M35" s="59">
        <f t="shared" si="3"/>
        <v>43838.3125</v>
      </c>
      <c r="N35" s="127"/>
      <c r="P35" s="35" t="str">
        <f t="shared" si="4"/>
        <v/>
      </c>
      <c r="Q35" s="35" t="str">
        <f t="shared" si="5"/>
        <v/>
      </c>
      <c r="R35" s="35" t="str">
        <f t="shared" si="6"/>
        <v/>
      </c>
      <c r="S35" s="35" t="str">
        <f t="shared" si="7"/>
        <v/>
      </c>
    </row>
    <row r="36" spans="1:19" x14ac:dyDescent="0.2">
      <c r="A36" s="63">
        <f t="shared" si="8"/>
        <v>32</v>
      </c>
      <c r="B36" s="75" t="s">
        <v>6</v>
      </c>
      <c r="C36" s="136" t="s">
        <v>118</v>
      </c>
      <c r="D36" s="8"/>
      <c r="E36" s="108">
        <v>1</v>
      </c>
      <c r="F36" s="104" t="s">
        <v>64</v>
      </c>
      <c r="G36" s="109">
        <v>2</v>
      </c>
      <c r="H36" s="104" t="s">
        <v>61</v>
      </c>
      <c r="I36" s="110">
        <f t="shared" ref="I36" si="22">E36/G36*I$1</f>
        <v>2.0833333333333332E-2</v>
      </c>
      <c r="J36" s="67">
        <v>2.0833333333333332E-2</v>
      </c>
      <c r="K36" s="83">
        <v>0</v>
      </c>
      <c r="L36" s="60">
        <f t="shared" si="21"/>
        <v>43838.3125</v>
      </c>
      <c r="M36" s="60">
        <f t="shared" si="3"/>
        <v>43838.333333333336</v>
      </c>
      <c r="N36" s="50">
        <f>M36-L30</f>
        <v>0.375</v>
      </c>
      <c r="P36" s="37" t="str">
        <f t="shared" si="4"/>
        <v/>
      </c>
      <c r="Q36" s="37" t="str">
        <f t="shared" si="5"/>
        <v/>
      </c>
      <c r="R36" s="37" t="str">
        <f t="shared" si="6"/>
        <v/>
      </c>
      <c r="S36" s="37" t="str">
        <f t="shared" si="7"/>
        <v/>
      </c>
    </row>
    <row r="37" spans="1:19" x14ac:dyDescent="0.2">
      <c r="A37" s="64">
        <f>MAX(A33:A36)+1</f>
        <v>33</v>
      </c>
      <c r="B37" s="25" t="s">
        <v>3</v>
      </c>
      <c r="C37" s="135" t="s">
        <v>117</v>
      </c>
      <c r="D37" s="6"/>
      <c r="E37" s="105">
        <v>1</v>
      </c>
      <c r="F37" s="100" t="s">
        <v>64</v>
      </c>
      <c r="G37" s="106">
        <v>2</v>
      </c>
      <c r="H37" s="100" t="s">
        <v>61</v>
      </c>
      <c r="I37" s="107">
        <f>E37/G37*I$1</f>
        <v>2.0833333333333332E-2</v>
      </c>
      <c r="J37" s="54">
        <v>2.0833333333333332E-2</v>
      </c>
      <c r="K37" s="81">
        <v>0</v>
      </c>
      <c r="L37" s="58">
        <f>L30+1</f>
        <v>43838.958333333336</v>
      </c>
      <c r="M37" s="58">
        <f t="shared" ref="M37:M38" si="23">L37+J37*(1-K37)</f>
        <v>43838.979166666672</v>
      </c>
      <c r="N37" s="123">
        <v>7</v>
      </c>
      <c r="P37" s="33" t="str">
        <f t="shared" si="4"/>
        <v/>
      </c>
      <c r="Q37" s="33" t="str">
        <f t="shared" si="5"/>
        <v/>
      </c>
      <c r="R37" s="33" t="str">
        <f t="shared" si="6"/>
        <v/>
      </c>
      <c r="S37" s="33" t="str">
        <f t="shared" si="7"/>
        <v/>
      </c>
    </row>
    <row r="38" spans="1:19" x14ac:dyDescent="0.2">
      <c r="A38" s="65">
        <f>MAX(A37:A37)+1</f>
        <v>34</v>
      </c>
      <c r="B38" s="25" t="s">
        <v>108</v>
      </c>
      <c r="C38" s="26" t="s">
        <v>41</v>
      </c>
      <c r="D38" s="23"/>
      <c r="E38" s="111">
        <v>300</v>
      </c>
      <c r="F38" s="101" t="s">
        <v>84</v>
      </c>
      <c r="G38" s="106">
        <v>37.5</v>
      </c>
      <c r="H38" s="112">
        <v>0.2</v>
      </c>
      <c r="I38" s="107">
        <f>E38/G38*I$1</f>
        <v>0.33333333333333331</v>
      </c>
      <c r="J38" s="66">
        <v>0.33333333333333331</v>
      </c>
      <c r="K38" s="82">
        <v>0</v>
      </c>
      <c r="L38" s="59">
        <f t="shared" ref="L38" si="24">M37</f>
        <v>43838.979166666672</v>
      </c>
      <c r="M38" s="59">
        <f t="shared" si="23"/>
        <v>43839.312500000007</v>
      </c>
      <c r="N38" s="126"/>
      <c r="P38" s="35"/>
      <c r="Q38" s="35"/>
      <c r="R38" s="35"/>
      <c r="S38" s="35"/>
    </row>
    <row r="39" spans="1:19" x14ac:dyDescent="0.2">
      <c r="A39" s="65">
        <f>MAX(A34:A37)+1</f>
        <v>34</v>
      </c>
      <c r="B39" s="25" t="s">
        <v>25</v>
      </c>
      <c r="C39" s="4" t="s">
        <v>26</v>
      </c>
      <c r="D39" s="4" t="s">
        <v>27</v>
      </c>
      <c r="E39" s="105">
        <v>1</v>
      </c>
      <c r="F39" s="101" t="s">
        <v>66</v>
      </c>
      <c r="G39" s="106">
        <v>0.25</v>
      </c>
      <c r="H39" s="100" t="s">
        <v>65</v>
      </c>
      <c r="I39" s="107">
        <f>E39/G39*I$1</f>
        <v>0.16666666666666666</v>
      </c>
      <c r="J39" s="54">
        <v>0.16666666666666666</v>
      </c>
      <c r="K39" s="82">
        <v>0</v>
      </c>
      <c r="L39" s="77">
        <f>M37</f>
        <v>43838.979166666672</v>
      </c>
      <c r="M39" s="77">
        <f t="shared" ref="M39:M57" si="25">L39+J39*(1-K39)</f>
        <v>43839.145833333336</v>
      </c>
      <c r="N39" s="123"/>
      <c r="P39" s="35" t="str">
        <f t="shared" si="4"/>
        <v/>
      </c>
      <c r="Q39" s="35" t="str">
        <f t="shared" si="5"/>
        <v/>
      </c>
      <c r="R39" s="35" t="str">
        <f t="shared" si="6"/>
        <v/>
      </c>
      <c r="S39" s="35" t="str">
        <f t="shared" si="7"/>
        <v/>
      </c>
    </row>
    <row r="40" spans="1:19" x14ac:dyDescent="0.2">
      <c r="A40" s="65">
        <f>MAX(A35:A39)+1</f>
        <v>35</v>
      </c>
      <c r="B40" s="25" t="s">
        <v>15</v>
      </c>
      <c r="C40" s="4" t="s">
        <v>16</v>
      </c>
      <c r="D40" s="6"/>
      <c r="E40" s="105">
        <v>6</v>
      </c>
      <c r="F40" s="101" t="s">
        <v>66</v>
      </c>
      <c r="G40" s="106">
        <v>1</v>
      </c>
      <c r="H40" s="100" t="s">
        <v>93</v>
      </c>
      <c r="I40" s="107">
        <f>E40/G40*I$1</f>
        <v>0.25</v>
      </c>
      <c r="J40" s="54">
        <v>0.25</v>
      </c>
      <c r="K40" s="82">
        <v>0.33100000000000002</v>
      </c>
      <c r="L40" s="77">
        <f>M39</f>
        <v>43839.145833333336</v>
      </c>
      <c r="M40" s="77">
        <f t="shared" si="25"/>
        <v>43839.313083333334</v>
      </c>
      <c r="N40" s="126"/>
      <c r="P40" s="35" t="str">
        <f t="shared" si="4"/>
        <v/>
      </c>
      <c r="Q40" s="35" t="str">
        <f t="shared" si="5"/>
        <v/>
      </c>
      <c r="R40" s="35" t="str">
        <f t="shared" si="6"/>
        <v/>
      </c>
      <c r="S40" s="35" t="str">
        <f t="shared" si="7"/>
        <v/>
      </c>
    </row>
    <row r="41" spans="1:19" x14ac:dyDescent="0.2">
      <c r="A41" s="63">
        <f>MAX(A36:A40)+1</f>
        <v>36</v>
      </c>
      <c r="B41" s="8" t="s">
        <v>6</v>
      </c>
      <c r="C41" s="136" t="s">
        <v>118</v>
      </c>
      <c r="D41" s="8"/>
      <c r="E41" s="108">
        <v>1</v>
      </c>
      <c r="F41" s="103" t="s">
        <v>64</v>
      </c>
      <c r="G41" s="109">
        <v>2</v>
      </c>
      <c r="H41" s="103" t="s">
        <v>61</v>
      </c>
      <c r="I41" s="110">
        <f t="shared" ref="I41" si="26">E41/G41*I$1</f>
        <v>2.0833333333333332E-2</v>
      </c>
      <c r="J41" s="55">
        <v>2.0833333333333332E-2</v>
      </c>
      <c r="K41" s="83">
        <v>0</v>
      </c>
      <c r="L41" s="78">
        <f>M40</f>
        <v>43839.313083333334</v>
      </c>
      <c r="M41" s="78">
        <f t="shared" si="25"/>
        <v>43839.33391666667</v>
      </c>
      <c r="N41" s="50">
        <f>M41-L37</f>
        <v>0.37558333333436167</v>
      </c>
      <c r="P41" s="37" t="str">
        <f t="shared" si="4"/>
        <v/>
      </c>
      <c r="Q41" s="37" t="str">
        <f t="shared" si="5"/>
        <v/>
      </c>
      <c r="R41" s="37" t="str">
        <f t="shared" si="6"/>
        <v/>
      </c>
      <c r="S41" s="37" t="str">
        <f t="shared" si="7"/>
        <v/>
      </c>
    </row>
    <row r="42" spans="1:19" x14ac:dyDescent="0.2">
      <c r="A42" s="64">
        <f>MAX(A37:A41)+1</f>
        <v>37</v>
      </c>
      <c r="B42" s="6" t="s">
        <v>3</v>
      </c>
      <c r="C42" s="135" t="s">
        <v>117</v>
      </c>
      <c r="D42" s="6"/>
      <c r="E42" s="105">
        <v>1</v>
      </c>
      <c r="F42" s="101" t="s">
        <v>64</v>
      </c>
      <c r="G42" s="106">
        <v>2</v>
      </c>
      <c r="H42" s="101" t="s">
        <v>61</v>
      </c>
      <c r="I42" s="107">
        <f>E42/G42*I$1</f>
        <v>2.0833333333333332E-2</v>
      </c>
      <c r="J42" s="66">
        <v>2.0833333333333332E-2</v>
      </c>
      <c r="K42" s="81">
        <v>0</v>
      </c>
      <c r="L42" s="58">
        <f>L37+1</f>
        <v>43839.958333333336</v>
      </c>
      <c r="M42" s="58">
        <f t="shared" si="25"/>
        <v>43839.979166666672</v>
      </c>
      <c r="N42" s="124">
        <v>8</v>
      </c>
      <c r="P42" s="33" t="str">
        <f t="shared" si="4"/>
        <v/>
      </c>
      <c r="Q42" s="33" t="str">
        <f t="shared" si="5"/>
        <v/>
      </c>
      <c r="R42" s="33" t="str">
        <f t="shared" si="6"/>
        <v/>
      </c>
      <c r="S42" s="33" t="str">
        <f t="shared" si="7"/>
        <v/>
      </c>
    </row>
    <row r="43" spans="1:19" x14ac:dyDescent="0.2">
      <c r="A43" s="65">
        <f t="shared" si="8"/>
        <v>38</v>
      </c>
      <c r="B43" s="6" t="s">
        <v>17</v>
      </c>
      <c r="C43" s="44" t="s">
        <v>111</v>
      </c>
      <c r="D43" s="4" t="s">
        <v>110</v>
      </c>
      <c r="E43" s="105">
        <v>1500</v>
      </c>
      <c r="F43" s="101" t="s">
        <v>84</v>
      </c>
      <c r="G43" s="106">
        <v>125</v>
      </c>
      <c r="H43" s="101" t="s">
        <v>88</v>
      </c>
      <c r="I43" s="107">
        <f>E43/G43*I$1</f>
        <v>0.5</v>
      </c>
      <c r="J43" s="66">
        <v>0.5</v>
      </c>
      <c r="K43" s="82">
        <v>0</v>
      </c>
      <c r="L43" s="59">
        <f>M42</f>
        <v>43839.979166666672</v>
      </c>
      <c r="M43" s="59">
        <f t="shared" si="25"/>
        <v>43840.479166666672</v>
      </c>
      <c r="N43" s="127"/>
      <c r="P43" s="35" t="str">
        <f t="shared" si="4"/>
        <v/>
      </c>
      <c r="Q43" s="35" t="str">
        <f t="shared" si="5"/>
        <v/>
      </c>
      <c r="R43" s="35" t="str">
        <f t="shared" si="6"/>
        <v/>
      </c>
      <c r="S43" s="35" t="str">
        <f t="shared" si="7"/>
        <v/>
      </c>
    </row>
    <row r="44" spans="1:19" x14ac:dyDescent="0.2">
      <c r="A44" s="65">
        <f t="shared" si="8"/>
        <v>39</v>
      </c>
      <c r="B44" s="6" t="s">
        <v>18</v>
      </c>
      <c r="C44" s="4" t="s">
        <v>19</v>
      </c>
      <c r="D44" s="4"/>
      <c r="E44" s="105">
        <v>2</v>
      </c>
      <c r="F44" s="101" t="s">
        <v>66</v>
      </c>
      <c r="G44" s="106">
        <v>1</v>
      </c>
      <c r="H44" s="101" t="s">
        <v>65</v>
      </c>
      <c r="I44" s="107">
        <f>E44/G44*I$1</f>
        <v>8.3333333333333329E-2</v>
      </c>
      <c r="J44" s="66">
        <v>8.3333333333333329E-2</v>
      </c>
      <c r="K44" s="82">
        <v>1</v>
      </c>
      <c r="L44" s="59">
        <f>M43</f>
        <v>43840.479166666672</v>
      </c>
      <c r="M44" s="59">
        <f t="shared" si="25"/>
        <v>43840.479166666672</v>
      </c>
      <c r="N44" s="127"/>
      <c r="P44" s="35" t="str">
        <f t="shared" si="4"/>
        <v/>
      </c>
      <c r="Q44" s="35" t="str">
        <f t="shared" si="5"/>
        <v/>
      </c>
      <c r="R44" s="35" t="str">
        <f t="shared" si="6"/>
        <v/>
      </c>
      <c r="S44" s="35" t="str">
        <f t="shared" si="7"/>
        <v/>
      </c>
    </row>
    <row r="45" spans="1:19" x14ac:dyDescent="0.2">
      <c r="A45" s="63">
        <f t="shared" si="8"/>
        <v>40</v>
      </c>
      <c r="B45" s="8" t="s">
        <v>6</v>
      </c>
      <c r="C45" s="136" t="s">
        <v>118</v>
      </c>
      <c r="D45" s="5"/>
      <c r="E45" s="108">
        <v>1</v>
      </c>
      <c r="F45" s="104" t="s">
        <v>64</v>
      </c>
      <c r="G45" s="109">
        <v>2</v>
      </c>
      <c r="H45" s="104" t="s">
        <v>61</v>
      </c>
      <c r="I45" s="110">
        <f t="shared" ref="I45" si="27">E45/G45*I$1</f>
        <v>2.0833333333333332E-2</v>
      </c>
      <c r="J45" s="67">
        <v>2.0833333333333332E-2</v>
      </c>
      <c r="K45" s="83">
        <v>0</v>
      </c>
      <c r="L45" s="60">
        <f>M44</f>
        <v>43840.479166666672</v>
      </c>
      <c r="M45" s="60">
        <f t="shared" si="25"/>
        <v>43840.500000000007</v>
      </c>
      <c r="N45" s="50">
        <f>M45-L42</f>
        <v>0.54166666667151731</v>
      </c>
      <c r="P45" s="37" t="str">
        <f t="shared" si="4"/>
        <v/>
      </c>
      <c r="Q45" s="37" t="str">
        <f t="shared" si="5"/>
        <v/>
      </c>
      <c r="R45" s="37" t="str">
        <f t="shared" si="6"/>
        <v/>
      </c>
      <c r="S45" s="37" t="str">
        <f t="shared" si="7"/>
        <v/>
      </c>
    </row>
    <row r="46" spans="1:19" x14ac:dyDescent="0.2">
      <c r="A46" s="64">
        <f t="shared" si="8"/>
        <v>41</v>
      </c>
      <c r="B46" s="6" t="s">
        <v>3</v>
      </c>
      <c r="C46" s="135" t="s">
        <v>117</v>
      </c>
      <c r="D46" s="4"/>
      <c r="E46" s="105">
        <v>1</v>
      </c>
      <c r="F46" s="100" t="s">
        <v>64</v>
      </c>
      <c r="G46" s="106">
        <v>2</v>
      </c>
      <c r="H46" s="100" t="s">
        <v>61</v>
      </c>
      <c r="I46" s="107">
        <f>E46/G46*I$1</f>
        <v>2.0833333333333332E-2</v>
      </c>
      <c r="J46" s="54">
        <v>2.0833333333333332E-2</v>
      </c>
      <c r="K46" s="81">
        <v>0</v>
      </c>
      <c r="L46" s="58">
        <f>L42+1</f>
        <v>43840.958333333336</v>
      </c>
      <c r="M46" s="58">
        <f t="shared" ref="M46" si="28">L46+J46*(1-K46)</f>
        <v>43840.979166666672</v>
      </c>
      <c r="N46" s="123">
        <v>9</v>
      </c>
      <c r="P46" s="33" t="str">
        <f t="shared" si="4"/>
        <v/>
      </c>
      <c r="Q46" s="33" t="str">
        <f t="shared" si="5"/>
        <v/>
      </c>
      <c r="R46" s="33" t="str">
        <f t="shared" si="6"/>
        <v/>
      </c>
      <c r="S46" s="33" t="str">
        <f t="shared" si="7"/>
        <v/>
      </c>
    </row>
    <row r="47" spans="1:19" x14ac:dyDescent="0.2">
      <c r="A47" s="65">
        <f t="shared" si="8"/>
        <v>42</v>
      </c>
      <c r="B47" s="6" t="s">
        <v>20</v>
      </c>
      <c r="C47" s="44" t="s">
        <v>111</v>
      </c>
      <c r="D47" s="4" t="s">
        <v>110</v>
      </c>
      <c r="E47" s="105">
        <v>1500</v>
      </c>
      <c r="F47" s="101" t="s">
        <v>84</v>
      </c>
      <c r="G47" s="106">
        <v>125</v>
      </c>
      <c r="H47" s="101" t="s">
        <v>88</v>
      </c>
      <c r="I47" s="107">
        <f>E47/G47*I$1</f>
        <v>0.5</v>
      </c>
      <c r="J47" s="66">
        <v>0.5</v>
      </c>
      <c r="K47" s="82">
        <v>0</v>
      </c>
      <c r="L47" s="59">
        <f>M46</f>
        <v>43840.979166666672</v>
      </c>
      <c r="M47" s="59">
        <f t="shared" si="25"/>
        <v>43841.479166666672</v>
      </c>
      <c r="N47" s="126"/>
      <c r="P47" s="35" t="str">
        <f t="shared" si="4"/>
        <v/>
      </c>
      <c r="Q47" s="35" t="str">
        <f t="shared" si="5"/>
        <v/>
      </c>
      <c r="R47" s="35" t="str">
        <f t="shared" si="6"/>
        <v/>
      </c>
      <c r="S47" s="35" t="str">
        <f t="shared" si="7"/>
        <v/>
      </c>
    </row>
    <row r="48" spans="1:19" x14ac:dyDescent="0.2">
      <c r="A48" s="65">
        <f t="shared" si="8"/>
        <v>43</v>
      </c>
      <c r="B48" s="6" t="s">
        <v>18</v>
      </c>
      <c r="C48" s="4" t="s">
        <v>19</v>
      </c>
      <c r="D48" s="4"/>
      <c r="E48" s="105">
        <v>2</v>
      </c>
      <c r="F48" s="101" t="s">
        <v>66</v>
      </c>
      <c r="G48" s="106">
        <v>1</v>
      </c>
      <c r="H48" s="101" t="s">
        <v>65</v>
      </c>
      <c r="I48" s="107">
        <f>E48/G48*I$1</f>
        <v>8.3333333333333329E-2</v>
      </c>
      <c r="J48" s="66">
        <v>8.3333333333333329E-2</v>
      </c>
      <c r="K48" s="82">
        <v>1</v>
      </c>
      <c r="L48" s="59">
        <f>M47</f>
        <v>43841.479166666672</v>
      </c>
      <c r="M48" s="59">
        <f t="shared" si="25"/>
        <v>43841.479166666672</v>
      </c>
      <c r="N48" s="126"/>
      <c r="P48" s="35" t="str">
        <f t="shared" si="4"/>
        <v/>
      </c>
      <c r="Q48" s="35" t="str">
        <f t="shared" si="5"/>
        <v/>
      </c>
      <c r="R48" s="35" t="str">
        <f t="shared" si="6"/>
        <v/>
      </c>
      <c r="S48" s="35" t="str">
        <f t="shared" si="7"/>
        <v/>
      </c>
    </row>
    <row r="49" spans="1:19" x14ac:dyDescent="0.2">
      <c r="A49" s="63">
        <f t="shared" si="8"/>
        <v>44</v>
      </c>
      <c r="B49" s="8" t="s">
        <v>6</v>
      </c>
      <c r="C49" s="136" t="s">
        <v>118</v>
      </c>
      <c r="D49" s="8"/>
      <c r="E49" s="108">
        <v>1</v>
      </c>
      <c r="F49" s="103" t="s">
        <v>64</v>
      </c>
      <c r="G49" s="109">
        <v>2</v>
      </c>
      <c r="H49" s="103" t="s">
        <v>61</v>
      </c>
      <c r="I49" s="110">
        <f t="shared" ref="I49" si="29">E49/G49*I$1</f>
        <v>2.0833333333333332E-2</v>
      </c>
      <c r="J49" s="55">
        <v>2.0833333333333332E-2</v>
      </c>
      <c r="K49" s="83">
        <v>0</v>
      </c>
      <c r="L49" s="60">
        <f>M48</f>
        <v>43841.479166666672</v>
      </c>
      <c r="M49" s="60">
        <f t="shared" si="25"/>
        <v>43841.500000000007</v>
      </c>
      <c r="N49" s="50">
        <f>M49-L46</f>
        <v>0.54166666667151731</v>
      </c>
      <c r="P49" s="37" t="str">
        <f t="shared" si="4"/>
        <v/>
      </c>
      <c r="Q49" s="37" t="str">
        <f t="shared" si="5"/>
        <v/>
      </c>
      <c r="R49" s="37" t="str">
        <f t="shared" si="6"/>
        <v/>
      </c>
      <c r="S49" s="37" t="str">
        <f t="shared" si="7"/>
        <v/>
      </c>
    </row>
    <row r="50" spans="1:19" x14ac:dyDescent="0.2">
      <c r="A50" s="64">
        <f t="shared" si="8"/>
        <v>45</v>
      </c>
      <c r="B50" s="6" t="s">
        <v>3</v>
      </c>
      <c r="C50" s="135" t="s">
        <v>117</v>
      </c>
      <c r="D50" s="6"/>
      <c r="E50" s="105">
        <v>1</v>
      </c>
      <c r="F50" s="100" t="s">
        <v>64</v>
      </c>
      <c r="G50" s="106">
        <v>2</v>
      </c>
      <c r="H50" s="100" t="s">
        <v>61</v>
      </c>
      <c r="I50" s="107">
        <f>E50/G50*I$1</f>
        <v>2.0833333333333332E-2</v>
      </c>
      <c r="J50" s="54">
        <v>2.0833333333333332E-2</v>
      </c>
      <c r="K50" s="81">
        <v>0</v>
      </c>
      <c r="L50" s="58">
        <f>L46+1</f>
        <v>43841.958333333336</v>
      </c>
      <c r="M50" s="58">
        <f t="shared" ref="M50" si="30">L50+J50*(1-K50)</f>
        <v>43841.979166666672</v>
      </c>
      <c r="N50" s="124">
        <v>10</v>
      </c>
      <c r="P50" s="33" t="str">
        <f t="shared" si="4"/>
        <v/>
      </c>
      <c r="Q50" s="33" t="str">
        <f t="shared" si="5"/>
        <v/>
      </c>
      <c r="R50" s="33" t="str">
        <f t="shared" si="6"/>
        <v/>
      </c>
      <c r="S50" s="33" t="str">
        <f t="shared" si="7"/>
        <v/>
      </c>
    </row>
    <row r="51" spans="1:19" ht="26.25" customHeight="1" x14ac:dyDescent="0.2">
      <c r="A51" s="65">
        <f t="shared" si="8"/>
        <v>46</v>
      </c>
      <c r="B51" s="6" t="s">
        <v>38</v>
      </c>
      <c r="C51" s="44" t="s">
        <v>107</v>
      </c>
      <c r="D51" s="84" t="s">
        <v>113</v>
      </c>
      <c r="E51" s="105">
        <v>22</v>
      </c>
      <c r="F51" s="101" t="s">
        <v>66</v>
      </c>
      <c r="G51" s="106">
        <v>3.75</v>
      </c>
      <c r="H51" s="100" t="s">
        <v>88</v>
      </c>
      <c r="I51" s="107">
        <f>E51/G51*I$1</f>
        <v>0.24444444444444441</v>
      </c>
      <c r="J51" s="68">
        <v>0.25</v>
      </c>
      <c r="K51" s="82">
        <v>0</v>
      </c>
      <c r="L51" s="59">
        <f>M50</f>
        <v>43841.979166666672</v>
      </c>
      <c r="M51" s="59">
        <f t="shared" si="25"/>
        <v>43842.229166666672</v>
      </c>
      <c r="N51" s="127"/>
      <c r="P51" s="35" t="str">
        <f t="shared" si="4"/>
        <v/>
      </c>
      <c r="Q51" s="35" t="str">
        <f t="shared" si="5"/>
        <v/>
      </c>
      <c r="R51" s="35" t="str">
        <f t="shared" si="6"/>
        <v/>
      </c>
      <c r="S51" s="35" t="str">
        <f t="shared" si="7"/>
        <v/>
      </c>
    </row>
    <row r="52" spans="1:19" x14ac:dyDescent="0.2">
      <c r="A52" s="65">
        <f t="shared" si="8"/>
        <v>47</v>
      </c>
      <c r="B52" s="6" t="s">
        <v>28</v>
      </c>
      <c r="C52" s="4" t="s">
        <v>29</v>
      </c>
      <c r="D52" s="4" t="s">
        <v>27</v>
      </c>
      <c r="E52" s="105">
        <v>1</v>
      </c>
      <c r="F52" s="101" t="s">
        <v>66</v>
      </c>
      <c r="G52" s="106">
        <v>0.25</v>
      </c>
      <c r="H52" s="100" t="s">
        <v>65</v>
      </c>
      <c r="I52" s="107">
        <f>E52/G52*I$1</f>
        <v>0.16666666666666666</v>
      </c>
      <c r="J52" s="68">
        <v>0.16666666666666666</v>
      </c>
      <c r="K52" s="82">
        <v>0.5</v>
      </c>
      <c r="L52" s="59">
        <f>M51</f>
        <v>43842.229166666672</v>
      </c>
      <c r="M52" s="59">
        <f t="shared" si="25"/>
        <v>43842.312500000007</v>
      </c>
      <c r="N52" s="127"/>
      <c r="P52" s="35" t="str">
        <f t="shared" si="4"/>
        <v/>
      </c>
      <c r="Q52" s="35" t="str">
        <f t="shared" si="5"/>
        <v/>
      </c>
      <c r="R52" s="35" t="str">
        <f t="shared" si="6"/>
        <v/>
      </c>
      <c r="S52" s="35" t="str">
        <f t="shared" si="7"/>
        <v/>
      </c>
    </row>
    <row r="53" spans="1:19" x14ac:dyDescent="0.2">
      <c r="A53" s="63">
        <f t="shared" si="8"/>
        <v>48</v>
      </c>
      <c r="B53" s="8" t="s">
        <v>6</v>
      </c>
      <c r="C53" s="136" t="s">
        <v>118</v>
      </c>
      <c r="D53" s="5"/>
      <c r="E53" s="108">
        <v>1</v>
      </c>
      <c r="F53" s="103" t="s">
        <v>64</v>
      </c>
      <c r="G53" s="109">
        <v>2</v>
      </c>
      <c r="H53" s="103" t="s">
        <v>61</v>
      </c>
      <c r="I53" s="110">
        <f t="shared" ref="I53" si="31">E53/G53*I$1</f>
        <v>2.0833333333333332E-2</v>
      </c>
      <c r="J53" s="55">
        <v>2.0833333333333332E-2</v>
      </c>
      <c r="K53" s="83">
        <v>0</v>
      </c>
      <c r="L53" s="60">
        <f>M52</f>
        <v>43842.312500000007</v>
      </c>
      <c r="M53" s="60">
        <f t="shared" si="25"/>
        <v>43842.333333333343</v>
      </c>
      <c r="N53" s="50">
        <f>M53-L50</f>
        <v>0.37500000000727596</v>
      </c>
      <c r="P53" s="37" t="str">
        <f t="shared" si="4"/>
        <v/>
      </c>
      <c r="Q53" s="37" t="str">
        <f t="shared" si="5"/>
        <v/>
      </c>
      <c r="R53" s="37" t="str">
        <f t="shared" si="6"/>
        <v/>
      </c>
      <c r="S53" s="37" t="str">
        <f t="shared" si="7"/>
        <v/>
      </c>
    </row>
    <row r="54" spans="1:19" x14ac:dyDescent="0.2">
      <c r="A54" s="64">
        <f t="shared" si="8"/>
        <v>49</v>
      </c>
      <c r="B54" s="6" t="s">
        <v>3</v>
      </c>
      <c r="C54" s="135" t="s">
        <v>117</v>
      </c>
      <c r="D54" s="4"/>
      <c r="E54" s="105">
        <v>1</v>
      </c>
      <c r="F54" s="100" t="s">
        <v>64</v>
      </c>
      <c r="G54" s="106">
        <v>2</v>
      </c>
      <c r="H54" s="100" t="s">
        <v>61</v>
      </c>
      <c r="I54" s="107">
        <f>E54/G54*I$1</f>
        <v>2.0833333333333332E-2</v>
      </c>
      <c r="J54" s="54">
        <v>2.0833333333333332E-2</v>
      </c>
      <c r="K54" s="81">
        <v>0</v>
      </c>
      <c r="L54" s="58">
        <f>L50+1</f>
        <v>43842.958333333336</v>
      </c>
      <c r="M54" s="58">
        <f t="shared" ref="M54" si="32">L54+J54*(1-K54)</f>
        <v>43842.979166666672</v>
      </c>
      <c r="N54" s="123">
        <v>11</v>
      </c>
      <c r="P54" s="33" t="str">
        <f t="shared" si="4"/>
        <v/>
      </c>
      <c r="Q54" s="33" t="str">
        <f t="shared" si="5"/>
        <v/>
      </c>
      <c r="R54" s="33" t="str">
        <f t="shared" si="6"/>
        <v/>
      </c>
      <c r="S54" s="33" t="str">
        <f t="shared" si="7"/>
        <v/>
      </c>
    </row>
    <row r="55" spans="1:19" x14ac:dyDescent="0.2">
      <c r="A55" s="65">
        <f t="shared" si="8"/>
        <v>50</v>
      </c>
      <c r="B55" s="6" t="s">
        <v>30</v>
      </c>
      <c r="C55" s="24" t="s">
        <v>48</v>
      </c>
      <c r="D55" s="4"/>
      <c r="E55" s="105">
        <v>1500</v>
      </c>
      <c r="F55" s="101" t="s">
        <v>84</v>
      </c>
      <c r="G55" s="106">
        <v>300</v>
      </c>
      <c r="H55" s="101" t="s">
        <v>88</v>
      </c>
      <c r="I55" s="107">
        <f>E55/G55*I$1</f>
        <v>0.20833333333333331</v>
      </c>
      <c r="J55" s="66">
        <v>0.20833333333333334</v>
      </c>
      <c r="K55" s="82">
        <v>0</v>
      </c>
      <c r="L55" s="59">
        <f>M54</f>
        <v>43842.979166666672</v>
      </c>
      <c r="M55" s="59">
        <f t="shared" si="25"/>
        <v>43843.187500000007</v>
      </c>
      <c r="N55" s="126"/>
      <c r="P55" s="35" t="str">
        <f t="shared" si="4"/>
        <v/>
      </c>
      <c r="Q55" s="35" t="str">
        <f t="shared" si="5"/>
        <v/>
      </c>
      <c r="R55" s="35" t="str">
        <f t="shared" si="6"/>
        <v/>
      </c>
      <c r="S55" s="35" t="str">
        <f t="shared" si="7"/>
        <v/>
      </c>
    </row>
    <row r="56" spans="1:19" x14ac:dyDescent="0.2">
      <c r="A56" s="65">
        <f t="shared" si="8"/>
        <v>51</v>
      </c>
      <c r="B56" s="6" t="s">
        <v>22</v>
      </c>
      <c r="C56" s="4" t="s">
        <v>106</v>
      </c>
      <c r="D56" s="22"/>
      <c r="E56" s="105">
        <v>1500</v>
      </c>
      <c r="F56" s="101" t="s">
        <v>84</v>
      </c>
      <c r="G56" s="106">
        <v>375</v>
      </c>
      <c r="H56" s="101" t="s">
        <v>88</v>
      </c>
      <c r="I56" s="107">
        <f>E56/G56*I$1</f>
        <v>0.16666666666666666</v>
      </c>
      <c r="J56" s="66">
        <v>0.16666666666666666</v>
      </c>
      <c r="K56" s="82">
        <v>0.25</v>
      </c>
      <c r="L56" s="59">
        <f>M55</f>
        <v>43843.187500000007</v>
      </c>
      <c r="M56" s="59">
        <f t="shared" si="25"/>
        <v>43843.312500000007</v>
      </c>
      <c r="N56" s="126"/>
      <c r="P56" s="35" t="str">
        <f t="shared" si="4"/>
        <v/>
      </c>
      <c r="Q56" s="35" t="str">
        <f t="shared" si="5"/>
        <v/>
      </c>
      <c r="R56" s="35" t="str">
        <f t="shared" si="6"/>
        <v/>
      </c>
      <c r="S56" s="35" t="str">
        <f t="shared" si="7"/>
        <v/>
      </c>
    </row>
    <row r="57" spans="1:19" x14ac:dyDescent="0.2">
      <c r="A57" s="63">
        <f t="shared" si="8"/>
        <v>52</v>
      </c>
      <c r="B57" s="8" t="s">
        <v>6</v>
      </c>
      <c r="C57" s="136" t="s">
        <v>118</v>
      </c>
      <c r="D57" s="5"/>
      <c r="E57" s="108">
        <v>1</v>
      </c>
      <c r="F57" s="103" t="s">
        <v>64</v>
      </c>
      <c r="G57" s="109">
        <v>2</v>
      </c>
      <c r="H57" s="103" t="s">
        <v>61</v>
      </c>
      <c r="I57" s="110">
        <f t="shared" ref="I57" si="33">E57/G57*I$1</f>
        <v>2.0833333333333332E-2</v>
      </c>
      <c r="J57" s="55">
        <v>2.0833333333333332E-2</v>
      </c>
      <c r="K57" s="83">
        <v>0</v>
      </c>
      <c r="L57" s="60">
        <f>M56</f>
        <v>43843.312500000007</v>
      </c>
      <c r="M57" s="60">
        <f t="shared" si="25"/>
        <v>43843.333333333343</v>
      </c>
      <c r="N57" s="50">
        <f>M57-L54</f>
        <v>0.37500000000727596</v>
      </c>
      <c r="P57" s="37" t="str">
        <f t="shared" si="4"/>
        <v/>
      </c>
      <c r="Q57" s="37" t="str">
        <f t="shared" si="5"/>
        <v/>
      </c>
      <c r="R57" s="37" t="str">
        <f t="shared" si="6"/>
        <v/>
      </c>
      <c r="S57" s="37" t="str">
        <f t="shared" si="7"/>
        <v/>
      </c>
    </row>
    <row r="58" spans="1:19" x14ac:dyDescent="0.2">
      <c r="A58" s="15"/>
      <c r="B58" s="14"/>
      <c r="C58" s="15"/>
      <c r="D58" s="14"/>
      <c r="E58" s="15"/>
      <c r="F58" s="42"/>
      <c r="G58" s="71"/>
      <c r="H58" s="71"/>
      <c r="I58" s="73"/>
      <c r="J58" s="42"/>
      <c r="K58" s="15"/>
      <c r="L58" s="16"/>
      <c r="M58" s="16"/>
      <c r="N58" s="14"/>
      <c r="P58" s="42"/>
      <c r="Q58" s="42"/>
      <c r="R58" s="42"/>
      <c r="S58" s="38"/>
    </row>
    <row r="59" spans="1:19" x14ac:dyDescent="0.2">
      <c r="A59" s="20" t="s">
        <v>60</v>
      </c>
      <c r="B59" s="14"/>
      <c r="C59" s="15"/>
      <c r="D59" s="14"/>
      <c r="E59" s="15"/>
      <c r="F59" s="42"/>
      <c r="G59" s="71"/>
      <c r="H59" s="71"/>
      <c r="I59" s="73"/>
      <c r="J59" s="42"/>
      <c r="K59" s="15"/>
      <c r="L59" s="16"/>
      <c r="M59" s="16"/>
      <c r="N59" s="14"/>
      <c r="P59" s="42"/>
      <c r="Q59" s="42"/>
      <c r="R59" s="42"/>
      <c r="S59" s="38"/>
    </row>
    <row r="60" spans="1:19" x14ac:dyDescent="0.2">
      <c r="A60" s="20"/>
      <c r="B60" s="14"/>
      <c r="C60" s="15"/>
      <c r="D60" s="14"/>
      <c r="E60" s="15"/>
      <c r="F60" s="42"/>
      <c r="G60" s="71"/>
      <c r="H60" s="71"/>
      <c r="I60" s="73"/>
      <c r="J60" s="56"/>
      <c r="K60" s="47" t="s">
        <v>57</v>
      </c>
      <c r="L60" s="160">
        <v>43844.291666666664</v>
      </c>
      <c r="M60" s="160"/>
      <c r="N60" s="14"/>
      <c r="P60" s="42"/>
      <c r="Q60" s="42"/>
      <c r="R60" s="42"/>
      <c r="S60" s="38"/>
    </row>
    <row r="61" spans="1:19" x14ac:dyDescent="0.2">
      <c r="A61" s="64">
        <f t="shared" ref="A61:A64" si="34">MAX(A57:A60)+1</f>
        <v>53</v>
      </c>
      <c r="B61" s="45" t="s">
        <v>3</v>
      </c>
      <c r="C61" s="135" t="s">
        <v>117</v>
      </c>
      <c r="D61" s="45"/>
      <c r="E61" s="113">
        <v>1</v>
      </c>
      <c r="F61" s="114" t="s">
        <v>64</v>
      </c>
      <c r="G61" s="115">
        <v>2</v>
      </c>
      <c r="H61" s="116" t="s">
        <v>61</v>
      </c>
      <c r="I61" s="117">
        <f>E61/G61*I$1</f>
        <v>2.0833333333333332E-2</v>
      </c>
      <c r="J61" s="69">
        <v>2.0833333333333332E-2</v>
      </c>
      <c r="K61" s="81">
        <v>0</v>
      </c>
      <c r="L61" s="58">
        <f>L60</f>
        <v>43844.291666666664</v>
      </c>
      <c r="M61" s="58">
        <f t="shared" ref="M61" si="35">L61+J61*(1-K61)</f>
        <v>43844.3125</v>
      </c>
      <c r="N61" s="128">
        <v>12</v>
      </c>
      <c r="P61" s="33" t="str">
        <f t="shared" si="4"/>
        <v/>
      </c>
      <c r="Q61" s="33" t="str">
        <f t="shared" si="5"/>
        <v/>
      </c>
      <c r="R61" s="33" t="str">
        <f t="shared" si="6"/>
        <v/>
      </c>
      <c r="S61" s="34" t="str">
        <f>IF(K61&lt;0,"Bitte prüfen",IF(K61&gt;1,"Bitte prüfen",""))</f>
        <v/>
      </c>
    </row>
    <row r="62" spans="1:19" x14ac:dyDescent="0.2">
      <c r="A62" s="65">
        <f t="shared" si="34"/>
        <v>54</v>
      </c>
      <c r="B62" s="6" t="s">
        <v>23</v>
      </c>
      <c r="C62" s="24" t="s">
        <v>47</v>
      </c>
      <c r="D62" s="4" t="s">
        <v>11</v>
      </c>
      <c r="E62" s="105">
        <v>1500</v>
      </c>
      <c r="F62" s="101" t="s">
        <v>84</v>
      </c>
      <c r="G62" s="106">
        <v>387.5</v>
      </c>
      <c r="H62" s="101" t="s">
        <v>88</v>
      </c>
      <c r="I62" s="107">
        <f>E62/G62*I$1</f>
        <v>0.16129032258064516</v>
      </c>
      <c r="J62" s="66">
        <v>0.16666666666666666</v>
      </c>
      <c r="K62" s="82">
        <v>0</v>
      </c>
      <c r="L62" s="59">
        <f>M61</f>
        <v>43844.3125</v>
      </c>
      <c r="M62" s="59">
        <f>L62+J62*(1-K62)</f>
        <v>43844.479166666664</v>
      </c>
      <c r="N62" s="127"/>
      <c r="P62" s="35" t="str">
        <f t="shared" si="4"/>
        <v/>
      </c>
      <c r="Q62" s="35" t="str">
        <f t="shared" si="5"/>
        <v/>
      </c>
      <c r="R62" s="35" t="str">
        <f t="shared" si="6"/>
        <v/>
      </c>
      <c r="S62" s="36" t="str">
        <f>IF(K62&lt;0,"Bitte prüfen",IF(K62&gt;1,"Bitte prüfen",""))</f>
        <v/>
      </c>
    </row>
    <row r="63" spans="1:19" x14ac:dyDescent="0.2">
      <c r="A63" s="65">
        <f t="shared" si="34"/>
        <v>55</v>
      </c>
      <c r="B63" s="6" t="s">
        <v>39</v>
      </c>
      <c r="C63" s="24" t="s">
        <v>46</v>
      </c>
      <c r="D63" s="4" t="s">
        <v>11</v>
      </c>
      <c r="E63" s="105">
        <v>1500</v>
      </c>
      <c r="F63" s="101" t="s">
        <v>84</v>
      </c>
      <c r="G63" s="106">
        <v>750</v>
      </c>
      <c r="H63" s="101" t="s">
        <v>88</v>
      </c>
      <c r="I63" s="107">
        <f>E63/G63*I$1</f>
        <v>8.3333333333333329E-2</v>
      </c>
      <c r="J63" s="66">
        <v>8.3333333333333329E-2</v>
      </c>
      <c r="K63" s="82">
        <v>0</v>
      </c>
      <c r="L63" s="59">
        <f>M62</f>
        <v>43844.479166666664</v>
      </c>
      <c r="M63" s="59">
        <f>L63+J63*(1-K63)</f>
        <v>43844.5625</v>
      </c>
      <c r="N63" s="127"/>
      <c r="P63" s="35" t="str">
        <f t="shared" si="4"/>
        <v/>
      </c>
      <c r="Q63" s="35" t="str">
        <f t="shared" si="5"/>
        <v/>
      </c>
      <c r="R63" s="35" t="str">
        <f t="shared" si="6"/>
        <v/>
      </c>
      <c r="S63" s="36" t="str">
        <f>IF(K63&lt;0,"Bitte prüfen",IF(K63&gt;1,"Bitte prüfen",""))</f>
        <v/>
      </c>
    </row>
    <row r="64" spans="1:19" x14ac:dyDescent="0.2">
      <c r="A64" s="63">
        <f t="shared" si="34"/>
        <v>56</v>
      </c>
      <c r="B64" s="8" t="s">
        <v>6</v>
      </c>
      <c r="C64" s="136" t="s">
        <v>118</v>
      </c>
      <c r="D64" s="8"/>
      <c r="E64" s="108">
        <v>1</v>
      </c>
      <c r="F64" s="104" t="s">
        <v>64</v>
      </c>
      <c r="G64" s="109">
        <v>2</v>
      </c>
      <c r="H64" s="104" t="s">
        <v>61</v>
      </c>
      <c r="I64" s="110">
        <f t="shared" ref="I64" si="36">E64/G64*I$1</f>
        <v>2.0833333333333332E-2</v>
      </c>
      <c r="J64" s="67">
        <v>2.0833333333333332E-2</v>
      </c>
      <c r="K64" s="83">
        <v>0</v>
      </c>
      <c r="L64" s="60">
        <f>M63</f>
        <v>43844.5625</v>
      </c>
      <c r="M64" s="60">
        <f>L64+J64*(1-K64)</f>
        <v>43844.583333333336</v>
      </c>
      <c r="N64" s="50">
        <f>M64-L61</f>
        <v>0.29166666667151731</v>
      </c>
      <c r="P64" s="37" t="str">
        <f t="shared" si="4"/>
        <v/>
      </c>
      <c r="Q64" s="37" t="str">
        <f t="shared" si="5"/>
        <v/>
      </c>
      <c r="R64" s="37" t="str">
        <f t="shared" si="6"/>
        <v/>
      </c>
      <c r="S64" s="11" t="str">
        <f>IF(K64&lt;0,"Bitte prüfen",IF(K64&gt;1,"Bitte prüfen",""))</f>
        <v/>
      </c>
    </row>
    <row r="66" spans="8:9" x14ac:dyDescent="0.2">
      <c r="H66" s="57" t="s">
        <v>104</v>
      </c>
      <c r="I66" s="61">
        <f>9*N57</f>
        <v>3.3750000000654836</v>
      </c>
    </row>
    <row r="67" spans="8:9" x14ac:dyDescent="0.2">
      <c r="H67" s="57" t="s">
        <v>105</v>
      </c>
      <c r="I67" s="76">
        <f>2*N49</f>
        <v>1.0833333333430346</v>
      </c>
    </row>
    <row r="68" spans="8:9" x14ac:dyDescent="0.2">
      <c r="H68" s="57" t="s">
        <v>109</v>
      </c>
      <c r="I68" s="61">
        <f>(N61-N54)*N64</f>
        <v>0.29166666667151731</v>
      </c>
    </row>
    <row r="69" spans="8:9" x14ac:dyDescent="0.2">
      <c r="H69" s="57" t="s">
        <v>100</v>
      </c>
      <c r="I69" s="61">
        <f>I66+I67+I68</f>
        <v>4.7500000000800355</v>
      </c>
    </row>
  </sheetData>
  <mergeCells count="3">
    <mergeCell ref="L1:M1"/>
    <mergeCell ref="L60:M60"/>
    <mergeCell ref="J1:K1"/>
  </mergeCells>
  <pageMargins left="0.70866141732283472" right="0.70866141732283472" top="0.78740157480314965" bottom="0.78740157480314965" header="0.31496062992125984" footer="0.31496062992125984"/>
  <pageSetup paperSize="8" scale="95" orientation="landscape" r:id="rId1"/>
  <headerFooter>
    <oddHeader>&amp;L&amp;"DB Office,Fett"&amp;14Bau- und Sperrzeitenkatalog</oddHeader>
    <oddFooter>&amp;L&amp;F /
&amp;A&amp;C&amp;P / &amp;N&amp;RRev-Index: 2.0
Gültig ab: 01.05.2024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88"/>
  <sheetViews>
    <sheetView zoomScaleNormal="100" workbookViewId="0">
      <pane ySplit="4" topLeftCell="A5" activePane="bottomLeft" state="frozen"/>
      <selection pane="bottomLeft" activeCell="A3" sqref="A3:S4"/>
    </sheetView>
  </sheetViews>
  <sheetFormatPr baseColWidth="10" defaultRowHeight="12.75" x14ac:dyDescent="0.2"/>
  <cols>
    <col min="1" max="1" width="6.375" customWidth="1"/>
    <col min="2" max="2" width="29.375" customWidth="1"/>
    <col min="3" max="3" width="10.25" customWidth="1"/>
    <col min="4" max="4" width="19.25" customWidth="1"/>
    <col min="5" max="5" width="7.125" style="53" customWidth="1"/>
    <col min="6" max="6" width="9.25" style="53" customWidth="1"/>
    <col min="7" max="7" width="8.25" style="53" customWidth="1"/>
    <col min="8" max="8" width="11.75" style="53" customWidth="1"/>
    <col min="9" max="9" width="7" customWidth="1"/>
    <col min="10" max="10" width="7.25" customWidth="1"/>
    <col min="11" max="11" width="7.125" customWidth="1"/>
    <col min="12" max="12" width="19.5" customWidth="1"/>
    <col min="13" max="13" width="20" customWidth="1"/>
    <col min="14" max="14" width="8.625" customWidth="1"/>
    <col min="15" max="15" width="2.75" customWidth="1"/>
    <col min="16" max="19" width="14.625" customWidth="1"/>
  </cols>
  <sheetData>
    <row r="1" spans="1:19" s="13" customFormat="1" ht="30.75" customHeight="1" x14ac:dyDescent="0.2">
      <c r="A1" s="161" t="s">
        <v>56</v>
      </c>
      <c r="B1" s="172" t="s">
        <v>116</v>
      </c>
      <c r="C1" s="172"/>
      <c r="D1" s="172"/>
      <c r="E1" s="172"/>
      <c r="F1" s="172"/>
      <c r="G1" s="172"/>
      <c r="H1" s="51"/>
      <c r="O1"/>
      <c r="P1"/>
      <c r="Q1"/>
      <c r="R1"/>
      <c r="S1"/>
    </row>
    <row r="2" spans="1:19" ht="41.25" customHeight="1" x14ac:dyDescent="0.2">
      <c r="A2" s="1"/>
      <c r="B2" t="s">
        <v>58</v>
      </c>
      <c r="E2" s="31"/>
      <c r="F2" s="31"/>
      <c r="G2" s="31"/>
      <c r="H2" s="162" t="s">
        <v>161</v>
      </c>
      <c r="I2" s="98">
        <v>4.1666666666666664E-2</v>
      </c>
      <c r="J2" s="163" t="s">
        <v>162</v>
      </c>
      <c r="K2" s="163"/>
      <c r="L2" s="164">
        <v>43832.958333333336</v>
      </c>
      <c r="M2" s="164"/>
      <c r="N2" s="159"/>
    </row>
    <row r="3" spans="1:19" ht="51" x14ac:dyDescent="0.2">
      <c r="A3" s="169" t="s">
        <v>163</v>
      </c>
      <c r="B3" s="169" t="s">
        <v>55</v>
      </c>
      <c r="C3" s="169" t="s">
        <v>0</v>
      </c>
      <c r="D3" s="169" t="s">
        <v>169</v>
      </c>
      <c r="E3" s="169" t="s">
        <v>50</v>
      </c>
      <c r="F3" s="169" t="s">
        <v>164</v>
      </c>
      <c r="G3" s="169" t="s">
        <v>165</v>
      </c>
      <c r="H3" s="169" t="s">
        <v>166</v>
      </c>
      <c r="I3" s="169" t="s">
        <v>51</v>
      </c>
      <c r="J3" s="169" t="s">
        <v>52</v>
      </c>
      <c r="K3" s="169" t="s">
        <v>167</v>
      </c>
      <c r="L3" s="169" t="s">
        <v>1</v>
      </c>
      <c r="M3" s="169" t="s">
        <v>2</v>
      </c>
      <c r="N3" s="169" t="s">
        <v>168</v>
      </c>
      <c r="P3" s="169" t="s">
        <v>53</v>
      </c>
      <c r="Q3" s="169" t="s">
        <v>114</v>
      </c>
      <c r="R3" s="169" t="s">
        <v>115</v>
      </c>
      <c r="S3" s="169" t="s">
        <v>54</v>
      </c>
    </row>
    <row r="4" spans="1:19" ht="14.25" x14ac:dyDescent="0.2">
      <c r="A4" s="165">
        <v>1</v>
      </c>
      <c r="B4" s="166">
        <v>2</v>
      </c>
      <c r="C4" s="166">
        <v>3</v>
      </c>
      <c r="D4" s="166">
        <v>4</v>
      </c>
      <c r="E4" s="166">
        <v>5</v>
      </c>
      <c r="F4" s="166">
        <v>6</v>
      </c>
      <c r="G4" s="166">
        <v>7</v>
      </c>
      <c r="H4" s="166">
        <v>8</v>
      </c>
      <c r="I4" s="166">
        <v>9</v>
      </c>
      <c r="J4" s="166">
        <v>10</v>
      </c>
      <c r="K4" s="166">
        <v>11</v>
      </c>
      <c r="L4" s="166">
        <v>12</v>
      </c>
      <c r="M4" s="166">
        <v>13</v>
      </c>
      <c r="N4" s="166">
        <v>14</v>
      </c>
      <c r="P4" s="166">
        <v>15</v>
      </c>
      <c r="Q4" s="166">
        <v>16</v>
      </c>
      <c r="R4" s="166">
        <v>17</v>
      </c>
      <c r="S4" s="166">
        <v>18</v>
      </c>
    </row>
    <row r="5" spans="1:19" x14ac:dyDescent="0.2">
      <c r="A5" s="2"/>
      <c r="B5" s="6"/>
      <c r="C5" s="6"/>
      <c r="D5" s="137"/>
      <c r="E5" s="100"/>
      <c r="F5" s="100"/>
      <c r="G5" s="100"/>
      <c r="H5" s="100"/>
      <c r="I5" s="99"/>
      <c r="J5" s="43"/>
      <c r="K5" s="6"/>
      <c r="L5" s="6"/>
      <c r="M5" s="6"/>
      <c r="N5" s="124">
        <v>0</v>
      </c>
      <c r="P5" s="6"/>
      <c r="Q5" s="6"/>
      <c r="R5" s="6"/>
      <c r="S5" s="49"/>
    </row>
    <row r="6" spans="1:19" ht="38.25" customHeight="1" x14ac:dyDescent="0.2">
      <c r="A6" s="3">
        <v>0</v>
      </c>
      <c r="B6" s="7" t="s">
        <v>7</v>
      </c>
      <c r="C6" s="9" t="s">
        <v>4</v>
      </c>
      <c r="D6" s="138" t="s">
        <v>119</v>
      </c>
      <c r="E6" s="103"/>
      <c r="F6" s="103"/>
      <c r="G6" s="103"/>
      <c r="H6" s="103"/>
      <c r="I6" s="102"/>
      <c r="J6" s="9"/>
      <c r="K6" s="3"/>
      <c r="L6" s="8"/>
      <c r="M6" s="8"/>
      <c r="N6" s="125"/>
      <c r="P6" s="9" t="str">
        <f>IF(L6=0,"Bitte prüfen","")</f>
        <v>Bitte prüfen</v>
      </c>
      <c r="Q6" s="9" t="e">
        <f t="shared" ref="Q6:Q28" si="0">IF(J6/I6&lt;0.5,"Bitte prüfen","")</f>
        <v>#DIV/0!</v>
      </c>
      <c r="R6" s="9" t="e">
        <f t="shared" ref="R6:R28" si="1">IF(J6/I6&gt;2.5,"Bitte prüfen","")</f>
        <v>#DIV/0!</v>
      </c>
      <c r="S6" s="37" t="str">
        <f>IF(K6&lt;0,"Bitte prüfen",IF(K6&gt;1,"Bitte prüfen",""))</f>
        <v/>
      </c>
    </row>
    <row r="7" spans="1:19" x14ac:dyDescent="0.2">
      <c r="A7" s="62">
        <f>MAX(A2:A6)+1</f>
        <v>2</v>
      </c>
      <c r="B7" s="6" t="s">
        <v>3</v>
      </c>
      <c r="C7" s="135" t="s">
        <v>117</v>
      </c>
      <c r="D7" s="4"/>
      <c r="E7" s="100">
        <v>1</v>
      </c>
      <c r="F7" s="100" t="s">
        <v>64</v>
      </c>
      <c r="G7" s="118">
        <v>2</v>
      </c>
      <c r="H7" s="100" t="s">
        <v>61</v>
      </c>
      <c r="I7" s="107">
        <f>E7/G7*I$2</f>
        <v>2.0833333333333332E-2</v>
      </c>
      <c r="J7" s="54">
        <v>2.0833333333333332E-2</v>
      </c>
      <c r="K7" s="81">
        <v>0</v>
      </c>
      <c r="L7" s="58">
        <f>L2</f>
        <v>43832.958333333336</v>
      </c>
      <c r="M7" s="58">
        <f t="shared" ref="M7:M28" si="2">L7+J7*(1-K7)</f>
        <v>43832.979166666672</v>
      </c>
      <c r="N7" s="123">
        <v>1</v>
      </c>
      <c r="P7" s="39" t="str">
        <f t="shared" ref="P7:P61" si="3">IF(L7=0,"Bitte prüfen","")</f>
        <v/>
      </c>
      <c r="Q7" s="39" t="str">
        <f t="shared" si="0"/>
        <v/>
      </c>
      <c r="R7" s="39" t="str">
        <f t="shared" si="1"/>
        <v/>
      </c>
      <c r="S7" s="39" t="str">
        <f>IF(K7&lt;0,"Bitte prüfen",IF(K7&gt;1,"Bitte prüfen",""))</f>
        <v/>
      </c>
    </row>
    <row r="8" spans="1:19" x14ac:dyDescent="0.2">
      <c r="A8" s="62">
        <f>MAX(A3:A7)+1</f>
        <v>3</v>
      </c>
      <c r="B8" s="6" t="s">
        <v>24</v>
      </c>
      <c r="C8" s="4" t="s">
        <v>5</v>
      </c>
      <c r="D8" s="4" t="s">
        <v>71</v>
      </c>
      <c r="E8" s="100">
        <v>5</v>
      </c>
      <c r="F8" s="101" t="s">
        <v>66</v>
      </c>
      <c r="G8" s="106">
        <v>1</v>
      </c>
      <c r="H8" s="101" t="s">
        <v>75</v>
      </c>
      <c r="I8" s="107">
        <f t="shared" ref="I8:I16" si="4">E8/G8*I$2</f>
        <v>0.20833333333333331</v>
      </c>
      <c r="J8" s="66">
        <v>0.20833333333333334</v>
      </c>
      <c r="K8" s="82">
        <v>0</v>
      </c>
      <c r="L8" s="59">
        <f>M7</f>
        <v>43832.979166666672</v>
      </c>
      <c r="M8" s="59">
        <f t="shared" si="2"/>
        <v>43833.187500000007</v>
      </c>
      <c r="N8" s="126"/>
      <c r="P8" s="40" t="str">
        <f t="shared" si="3"/>
        <v/>
      </c>
      <c r="Q8" s="40" t="str">
        <f t="shared" si="0"/>
        <v/>
      </c>
      <c r="R8" s="40" t="str">
        <f t="shared" si="1"/>
        <v/>
      </c>
      <c r="S8" s="40" t="str">
        <f t="shared" ref="S8:S28" si="5">IF(K8&lt;0,"Bitte prüfen",IF(K8&gt;1,"Bitte prüfen",""))</f>
        <v/>
      </c>
    </row>
    <row r="9" spans="1:19" x14ac:dyDescent="0.2">
      <c r="A9" s="62">
        <f t="shared" ref="A9:A26" si="6">MAX(A5:A8)+1</f>
        <v>4</v>
      </c>
      <c r="B9" s="6" t="s">
        <v>24</v>
      </c>
      <c r="C9" s="4" t="s">
        <v>5</v>
      </c>
      <c r="D9" s="4" t="s">
        <v>70</v>
      </c>
      <c r="E9" s="100">
        <v>3</v>
      </c>
      <c r="F9" s="101" t="s">
        <v>66</v>
      </c>
      <c r="G9" s="106">
        <v>1</v>
      </c>
      <c r="H9" s="101" t="s">
        <v>62</v>
      </c>
      <c r="I9" s="107">
        <f t="shared" si="4"/>
        <v>0.125</v>
      </c>
      <c r="J9" s="66">
        <v>0.125</v>
      </c>
      <c r="K9" s="82">
        <v>0</v>
      </c>
      <c r="L9" s="59">
        <f>M8</f>
        <v>43833.187500000007</v>
      </c>
      <c r="M9" s="59">
        <f t="shared" si="2"/>
        <v>43833.312500000007</v>
      </c>
      <c r="N9" s="126"/>
      <c r="P9" s="40" t="str">
        <f t="shared" si="3"/>
        <v/>
      </c>
      <c r="Q9" s="40" t="str">
        <f t="shared" si="0"/>
        <v/>
      </c>
      <c r="R9" s="40" t="str">
        <f t="shared" si="1"/>
        <v/>
      </c>
      <c r="S9" s="40" t="str">
        <f t="shared" si="5"/>
        <v/>
      </c>
    </row>
    <row r="10" spans="1:19" x14ac:dyDescent="0.2">
      <c r="A10" s="62">
        <f t="shared" si="6"/>
        <v>5</v>
      </c>
      <c r="B10" s="6" t="s">
        <v>32</v>
      </c>
      <c r="C10" s="4" t="s">
        <v>33</v>
      </c>
      <c r="D10" s="4"/>
      <c r="E10" s="100">
        <v>2</v>
      </c>
      <c r="F10" s="101" t="s">
        <v>66</v>
      </c>
      <c r="G10" s="106">
        <v>0.35</v>
      </c>
      <c r="H10" s="101" t="s">
        <v>63</v>
      </c>
      <c r="I10" s="107">
        <f t="shared" si="4"/>
        <v>0.23809523809523808</v>
      </c>
      <c r="J10" s="66">
        <v>0.25</v>
      </c>
      <c r="K10" s="82">
        <v>1</v>
      </c>
      <c r="L10" s="59">
        <f>M9</f>
        <v>43833.312500000007</v>
      </c>
      <c r="M10" s="59">
        <f t="shared" si="2"/>
        <v>43833.312500000007</v>
      </c>
      <c r="N10" s="126"/>
      <c r="P10" s="40" t="str">
        <f t="shared" si="3"/>
        <v/>
      </c>
      <c r="Q10" s="40" t="str">
        <f t="shared" si="0"/>
        <v/>
      </c>
      <c r="R10" s="40" t="str">
        <f t="shared" si="1"/>
        <v/>
      </c>
      <c r="S10" s="40" t="str">
        <f t="shared" si="5"/>
        <v/>
      </c>
    </row>
    <row r="11" spans="1:19" x14ac:dyDescent="0.2">
      <c r="A11" s="63">
        <f t="shared" si="6"/>
        <v>6</v>
      </c>
      <c r="B11" s="8" t="s">
        <v>6</v>
      </c>
      <c r="C11" s="136" t="s">
        <v>118</v>
      </c>
      <c r="D11" s="5"/>
      <c r="E11" s="103">
        <v>1</v>
      </c>
      <c r="F11" s="103" t="s">
        <v>64</v>
      </c>
      <c r="G11" s="119">
        <v>2</v>
      </c>
      <c r="H11" s="103" t="s">
        <v>61</v>
      </c>
      <c r="I11" s="110">
        <f t="shared" si="4"/>
        <v>2.0833333333333332E-2</v>
      </c>
      <c r="J11" s="55">
        <v>2.0833333333333332E-2</v>
      </c>
      <c r="K11" s="83">
        <v>0</v>
      </c>
      <c r="L11" s="60">
        <f>M10</f>
        <v>43833.312500000007</v>
      </c>
      <c r="M11" s="60">
        <f t="shared" si="2"/>
        <v>43833.333333333343</v>
      </c>
      <c r="N11" s="50">
        <f>M11-L7</f>
        <v>0.37500000000727596</v>
      </c>
      <c r="P11" s="41" t="str">
        <f t="shared" si="3"/>
        <v/>
      </c>
      <c r="Q11" s="41" t="str">
        <f t="shared" si="0"/>
        <v/>
      </c>
      <c r="R11" s="41" t="str">
        <f t="shared" si="1"/>
        <v/>
      </c>
      <c r="S11" s="41" t="str">
        <f t="shared" si="5"/>
        <v/>
      </c>
    </row>
    <row r="12" spans="1:19" x14ac:dyDescent="0.2">
      <c r="A12" s="62">
        <f t="shared" si="6"/>
        <v>7</v>
      </c>
      <c r="B12" s="6" t="s">
        <v>3</v>
      </c>
      <c r="C12" s="135" t="s">
        <v>117</v>
      </c>
      <c r="D12" s="24"/>
      <c r="E12" s="101">
        <v>1</v>
      </c>
      <c r="F12" s="101" t="s">
        <v>64</v>
      </c>
      <c r="G12" s="106">
        <v>2</v>
      </c>
      <c r="H12" s="101" t="s">
        <v>61</v>
      </c>
      <c r="I12" s="107">
        <f>E12/G12*I$2</f>
        <v>2.0833333333333332E-2</v>
      </c>
      <c r="J12" s="66">
        <v>2.0833333333333332E-2</v>
      </c>
      <c r="K12" s="81">
        <v>0</v>
      </c>
      <c r="L12" s="58">
        <f>L7+1</f>
        <v>43833.958333333336</v>
      </c>
      <c r="M12" s="58">
        <f t="shared" ref="M12:M16" si="7">L12+J12*(1-K12)</f>
        <v>43833.979166666672</v>
      </c>
      <c r="N12" s="124">
        <v>2</v>
      </c>
      <c r="P12" s="33" t="str">
        <f t="shared" si="3"/>
        <v/>
      </c>
      <c r="Q12" s="33" t="str">
        <f t="shared" si="0"/>
        <v/>
      </c>
      <c r="R12" s="33" t="str">
        <f t="shared" si="1"/>
        <v/>
      </c>
      <c r="S12" s="33" t="str">
        <f t="shared" si="5"/>
        <v/>
      </c>
    </row>
    <row r="13" spans="1:19" x14ac:dyDescent="0.2">
      <c r="A13" s="62">
        <f t="shared" si="6"/>
        <v>8</v>
      </c>
      <c r="B13" s="6" t="s">
        <v>24</v>
      </c>
      <c r="C13" s="24" t="s">
        <v>5</v>
      </c>
      <c r="D13" s="24" t="s">
        <v>71</v>
      </c>
      <c r="E13" s="101">
        <v>5</v>
      </c>
      <c r="F13" s="101" t="s">
        <v>66</v>
      </c>
      <c r="G13" s="106">
        <v>1</v>
      </c>
      <c r="H13" s="101" t="s">
        <v>76</v>
      </c>
      <c r="I13" s="107">
        <f t="shared" si="4"/>
        <v>0.20833333333333331</v>
      </c>
      <c r="J13" s="66">
        <v>0.20833333333333334</v>
      </c>
      <c r="K13" s="82">
        <v>0</v>
      </c>
      <c r="L13" s="59">
        <f>M12</f>
        <v>43833.979166666672</v>
      </c>
      <c r="M13" s="59">
        <f t="shared" si="7"/>
        <v>43834.187500000007</v>
      </c>
      <c r="N13" s="127"/>
      <c r="P13" s="35" t="str">
        <f t="shared" si="3"/>
        <v/>
      </c>
      <c r="Q13" s="35" t="str">
        <f t="shared" si="0"/>
        <v/>
      </c>
      <c r="R13" s="35" t="str">
        <f t="shared" si="1"/>
        <v/>
      </c>
      <c r="S13" s="35" t="str">
        <f t="shared" si="5"/>
        <v/>
      </c>
    </row>
    <row r="14" spans="1:19" x14ac:dyDescent="0.2">
      <c r="A14" s="62">
        <f t="shared" si="6"/>
        <v>9</v>
      </c>
      <c r="B14" s="6" t="s">
        <v>24</v>
      </c>
      <c r="C14" s="24" t="s">
        <v>5</v>
      </c>
      <c r="D14" s="24" t="s">
        <v>70</v>
      </c>
      <c r="E14" s="101">
        <v>3</v>
      </c>
      <c r="F14" s="101" t="s">
        <v>66</v>
      </c>
      <c r="G14" s="106">
        <v>1</v>
      </c>
      <c r="H14" s="101" t="s">
        <v>68</v>
      </c>
      <c r="I14" s="107">
        <f t="shared" si="4"/>
        <v>0.125</v>
      </c>
      <c r="J14" s="66">
        <v>0.125</v>
      </c>
      <c r="K14" s="82">
        <v>0</v>
      </c>
      <c r="L14" s="59">
        <f>M13</f>
        <v>43834.187500000007</v>
      </c>
      <c r="M14" s="59">
        <f t="shared" si="7"/>
        <v>43834.312500000007</v>
      </c>
      <c r="N14" s="127"/>
      <c r="P14" s="35" t="str">
        <f t="shared" si="3"/>
        <v/>
      </c>
      <c r="Q14" s="35" t="str">
        <f t="shared" si="0"/>
        <v/>
      </c>
      <c r="R14" s="35" t="str">
        <f t="shared" si="1"/>
        <v/>
      </c>
      <c r="S14" s="35" t="str">
        <f t="shared" si="5"/>
        <v/>
      </c>
    </row>
    <row r="15" spans="1:19" x14ac:dyDescent="0.2">
      <c r="A15" s="62">
        <f t="shared" si="6"/>
        <v>10</v>
      </c>
      <c r="B15" s="6" t="s">
        <v>32</v>
      </c>
      <c r="C15" s="24" t="s">
        <v>33</v>
      </c>
      <c r="D15" s="24"/>
      <c r="E15" s="101">
        <v>2</v>
      </c>
      <c r="F15" s="101" t="s">
        <v>66</v>
      </c>
      <c r="G15" s="106">
        <v>0.35</v>
      </c>
      <c r="H15" s="101" t="s">
        <v>67</v>
      </c>
      <c r="I15" s="107">
        <f t="shared" si="4"/>
        <v>0.23809523809523808</v>
      </c>
      <c r="J15" s="66">
        <v>0.25</v>
      </c>
      <c r="K15" s="82">
        <v>1</v>
      </c>
      <c r="L15" s="59">
        <f>M14</f>
        <v>43834.312500000007</v>
      </c>
      <c r="M15" s="59">
        <f t="shared" si="7"/>
        <v>43834.312500000007</v>
      </c>
      <c r="N15" s="127"/>
      <c r="P15" s="35" t="str">
        <f t="shared" si="3"/>
        <v/>
      </c>
      <c r="Q15" s="35" t="str">
        <f t="shared" si="0"/>
        <v/>
      </c>
      <c r="R15" s="35" t="str">
        <f t="shared" si="1"/>
        <v/>
      </c>
      <c r="S15" s="35" t="str">
        <f t="shared" si="5"/>
        <v/>
      </c>
    </row>
    <row r="16" spans="1:19" x14ac:dyDescent="0.2">
      <c r="A16" s="62">
        <f t="shared" si="6"/>
        <v>11</v>
      </c>
      <c r="B16" s="6" t="s">
        <v>8</v>
      </c>
      <c r="C16" s="24" t="s">
        <v>9</v>
      </c>
      <c r="D16" s="24"/>
      <c r="E16" s="101">
        <v>8</v>
      </c>
      <c r="F16" s="101" t="s">
        <v>66</v>
      </c>
      <c r="G16" s="106">
        <v>1</v>
      </c>
      <c r="H16" s="101" t="s">
        <v>77</v>
      </c>
      <c r="I16" s="107">
        <f t="shared" si="4"/>
        <v>0.33333333333333331</v>
      </c>
      <c r="J16" s="66">
        <v>0.33333333333333331</v>
      </c>
      <c r="K16" s="82">
        <v>1</v>
      </c>
      <c r="L16" s="59">
        <f>M15</f>
        <v>43834.312500000007</v>
      </c>
      <c r="M16" s="59">
        <f t="shared" si="7"/>
        <v>43834.312500000007</v>
      </c>
      <c r="N16" s="127"/>
      <c r="P16" s="35" t="str">
        <f t="shared" si="3"/>
        <v/>
      </c>
      <c r="Q16" s="35" t="str">
        <f t="shared" si="0"/>
        <v/>
      </c>
      <c r="R16" s="35" t="str">
        <f t="shared" si="1"/>
        <v/>
      </c>
      <c r="S16" s="35" t="str">
        <f t="shared" si="5"/>
        <v/>
      </c>
    </row>
    <row r="17" spans="1:19" x14ac:dyDescent="0.2">
      <c r="A17" s="63">
        <f t="shared" si="6"/>
        <v>12</v>
      </c>
      <c r="B17" s="8" t="s">
        <v>6</v>
      </c>
      <c r="C17" s="136" t="s">
        <v>118</v>
      </c>
      <c r="D17" s="70"/>
      <c r="E17" s="104">
        <v>1</v>
      </c>
      <c r="F17" s="120" t="s">
        <v>64</v>
      </c>
      <c r="G17" s="109">
        <v>2</v>
      </c>
      <c r="H17" s="104" t="s">
        <v>61</v>
      </c>
      <c r="I17" s="110">
        <f>E17/G17*I$2</f>
        <v>2.0833333333333332E-2</v>
      </c>
      <c r="J17" s="67">
        <v>2.0833333333333332E-2</v>
      </c>
      <c r="K17" s="83">
        <v>0</v>
      </c>
      <c r="L17" s="60">
        <f>M16</f>
        <v>43834.312500000007</v>
      </c>
      <c r="M17" s="60">
        <f t="shared" ref="M17:M18" si="8">L17+J17*(1-K17)</f>
        <v>43834.333333333343</v>
      </c>
      <c r="N17" s="50">
        <f>M17-L12</f>
        <v>0.37500000000727596</v>
      </c>
      <c r="P17" s="37" t="str">
        <f t="shared" si="3"/>
        <v/>
      </c>
      <c r="Q17" s="37" t="str">
        <f t="shared" si="0"/>
        <v/>
      </c>
      <c r="R17" s="37" t="str">
        <f t="shared" si="1"/>
        <v/>
      </c>
      <c r="S17" s="37" t="str">
        <f t="shared" si="5"/>
        <v/>
      </c>
    </row>
    <row r="18" spans="1:19" x14ac:dyDescent="0.2">
      <c r="A18" s="62">
        <f t="shared" si="6"/>
        <v>13</v>
      </c>
      <c r="B18" s="6" t="s">
        <v>3</v>
      </c>
      <c r="C18" s="135" t="s">
        <v>117</v>
      </c>
      <c r="D18" s="24"/>
      <c r="E18" s="101">
        <v>1</v>
      </c>
      <c r="F18" s="101" t="s">
        <v>64</v>
      </c>
      <c r="G18" s="106">
        <v>2</v>
      </c>
      <c r="H18" s="101" t="s">
        <v>61</v>
      </c>
      <c r="I18" s="107">
        <f>E18/G18*I$2</f>
        <v>2.0833333333333332E-2</v>
      </c>
      <c r="J18" s="66">
        <v>2.0833333333333332E-2</v>
      </c>
      <c r="K18" s="81">
        <v>0</v>
      </c>
      <c r="L18" s="58">
        <f>L12+1</f>
        <v>43834.958333333336</v>
      </c>
      <c r="M18" s="58">
        <f t="shared" si="8"/>
        <v>43834.979166666672</v>
      </c>
      <c r="N18" s="123">
        <v>3</v>
      </c>
      <c r="P18" s="33" t="str">
        <f t="shared" si="3"/>
        <v/>
      </c>
      <c r="Q18" s="33" t="str">
        <f t="shared" si="0"/>
        <v/>
      </c>
      <c r="R18" s="33" t="str">
        <f t="shared" si="1"/>
        <v/>
      </c>
      <c r="S18" s="33" t="str">
        <f t="shared" si="5"/>
        <v/>
      </c>
    </row>
    <row r="19" spans="1:19" x14ac:dyDescent="0.2">
      <c r="A19" s="62">
        <f t="shared" si="6"/>
        <v>14</v>
      </c>
      <c r="B19" s="6" t="s">
        <v>24</v>
      </c>
      <c r="C19" s="24" t="s">
        <v>5</v>
      </c>
      <c r="D19" s="24" t="s">
        <v>71</v>
      </c>
      <c r="E19" s="101">
        <v>4</v>
      </c>
      <c r="F19" s="101" t="s">
        <v>66</v>
      </c>
      <c r="G19" s="106">
        <v>1</v>
      </c>
      <c r="H19" s="101" t="s">
        <v>79</v>
      </c>
      <c r="I19" s="107">
        <f t="shared" ref="I19:I23" si="9">E19/G19*I$2</f>
        <v>0.16666666666666666</v>
      </c>
      <c r="J19" s="66">
        <v>0.16666666666666666</v>
      </c>
      <c r="K19" s="82">
        <v>0</v>
      </c>
      <c r="L19" s="59">
        <f t="shared" ref="L19:L24" si="10">M18</f>
        <v>43834.979166666672</v>
      </c>
      <c r="M19" s="59">
        <f t="shared" si="2"/>
        <v>43835.145833333336</v>
      </c>
      <c r="N19" s="126"/>
      <c r="P19" s="35" t="str">
        <f t="shared" si="3"/>
        <v/>
      </c>
      <c r="Q19" s="35" t="str">
        <f t="shared" si="0"/>
        <v/>
      </c>
      <c r="R19" s="35" t="str">
        <f t="shared" si="1"/>
        <v/>
      </c>
      <c r="S19" s="35" t="str">
        <f t="shared" si="5"/>
        <v/>
      </c>
    </row>
    <row r="20" spans="1:19" x14ac:dyDescent="0.2">
      <c r="A20" s="62">
        <f t="shared" si="6"/>
        <v>15</v>
      </c>
      <c r="B20" s="6" t="s">
        <v>24</v>
      </c>
      <c r="C20" s="24" t="s">
        <v>5</v>
      </c>
      <c r="D20" s="24" t="s">
        <v>70</v>
      </c>
      <c r="E20" s="101">
        <v>2</v>
      </c>
      <c r="F20" s="101" t="s">
        <v>66</v>
      </c>
      <c r="G20" s="106">
        <v>1</v>
      </c>
      <c r="H20" s="101" t="s">
        <v>69</v>
      </c>
      <c r="I20" s="107">
        <f t="shared" si="9"/>
        <v>8.3333333333333329E-2</v>
      </c>
      <c r="J20" s="66">
        <v>8.3333333333333329E-2</v>
      </c>
      <c r="K20" s="82">
        <v>0</v>
      </c>
      <c r="L20" s="59">
        <f t="shared" si="10"/>
        <v>43835.145833333336</v>
      </c>
      <c r="M20" s="59">
        <f t="shared" si="2"/>
        <v>43835.229166666672</v>
      </c>
      <c r="N20" s="126"/>
      <c r="P20" s="35" t="str">
        <f t="shared" si="3"/>
        <v/>
      </c>
      <c r="Q20" s="35" t="str">
        <f t="shared" si="0"/>
        <v/>
      </c>
      <c r="R20" s="35" t="str">
        <f t="shared" si="1"/>
        <v/>
      </c>
      <c r="S20" s="35" t="str">
        <f t="shared" si="5"/>
        <v/>
      </c>
    </row>
    <row r="21" spans="1:19" x14ac:dyDescent="0.2">
      <c r="A21" s="62">
        <f t="shared" si="6"/>
        <v>16</v>
      </c>
      <c r="B21" s="6" t="s">
        <v>32</v>
      </c>
      <c r="C21" s="24" t="s">
        <v>33</v>
      </c>
      <c r="D21" s="24"/>
      <c r="E21" s="101">
        <v>2</v>
      </c>
      <c r="F21" s="101" t="s">
        <v>66</v>
      </c>
      <c r="G21" s="106">
        <v>0.35</v>
      </c>
      <c r="H21" s="101" t="s">
        <v>72</v>
      </c>
      <c r="I21" s="107">
        <f t="shared" si="9"/>
        <v>0.23809523809523808</v>
      </c>
      <c r="J21" s="66">
        <v>0.25</v>
      </c>
      <c r="K21" s="82">
        <v>1</v>
      </c>
      <c r="L21" s="59">
        <f t="shared" si="10"/>
        <v>43835.229166666672</v>
      </c>
      <c r="M21" s="59">
        <f t="shared" si="2"/>
        <v>43835.229166666672</v>
      </c>
      <c r="N21" s="126"/>
      <c r="P21" s="35" t="str">
        <f t="shared" si="3"/>
        <v/>
      </c>
      <c r="Q21" s="35" t="str">
        <f t="shared" si="0"/>
        <v/>
      </c>
      <c r="R21" s="35" t="str">
        <f t="shared" si="1"/>
        <v/>
      </c>
      <c r="S21" s="35" t="str">
        <f t="shared" si="5"/>
        <v/>
      </c>
    </row>
    <row r="22" spans="1:19" x14ac:dyDescent="0.2">
      <c r="A22" s="62">
        <f t="shared" si="6"/>
        <v>17</v>
      </c>
      <c r="B22" s="6" t="s">
        <v>8</v>
      </c>
      <c r="C22" s="24" t="s">
        <v>9</v>
      </c>
      <c r="D22" s="24"/>
      <c r="E22" s="101">
        <v>6</v>
      </c>
      <c r="F22" s="101" t="s">
        <v>66</v>
      </c>
      <c r="G22" s="106">
        <v>1</v>
      </c>
      <c r="H22" s="101" t="s">
        <v>78</v>
      </c>
      <c r="I22" s="107">
        <f t="shared" si="9"/>
        <v>0.25</v>
      </c>
      <c r="J22" s="66">
        <v>0.25</v>
      </c>
      <c r="K22" s="82">
        <v>0.66500000000000004</v>
      </c>
      <c r="L22" s="59">
        <f t="shared" si="10"/>
        <v>43835.229166666672</v>
      </c>
      <c r="M22" s="59">
        <f t="shared" si="2"/>
        <v>43835.312916666669</v>
      </c>
      <c r="N22" s="126"/>
      <c r="P22" s="35" t="str">
        <f t="shared" si="3"/>
        <v/>
      </c>
      <c r="Q22" s="35" t="str">
        <f t="shared" si="0"/>
        <v/>
      </c>
      <c r="R22" s="35" t="str">
        <f t="shared" si="1"/>
        <v/>
      </c>
      <c r="S22" s="35" t="str">
        <f t="shared" si="5"/>
        <v/>
      </c>
    </row>
    <row r="23" spans="1:19" x14ac:dyDescent="0.2">
      <c r="A23" s="62">
        <f t="shared" si="6"/>
        <v>18</v>
      </c>
      <c r="B23" s="6" t="s">
        <v>10</v>
      </c>
      <c r="C23" s="24" t="s">
        <v>43</v>
      </c>
      <c r="D23" s="24"/>
      <c r="E23" s="101">
        <v>8</v>
      </c>
      <c r="F23" s="101" t="s">
        <v>66</v>
      </c>
      <c r="G23" s="106">
        <v>1</v>
      </c>
      <c r="H23" s="101" t="s">
        <v>73</v>
      </c>
      <c r="I23" s="107">
        <f t="shared" si="9"/>
        <v>0.33333333333333331</v>
      </c>
      <c r="J23" s="66">
        <v>0.33333333333333331</v>
      </c>
      <c r="K23" s="82">
        <v>1</v>
      </c>
      <c r="L23" s="59">
        <f t="shared" si="10"/>
        <v>43835.312916666669</v>
      </c>
      <c r="M23" s="59">
        <f t="shared" si="2"/>
        <v>43835.312916666669</v>
      </c>
      <c r="N23" s="126"/>
      <c r="P23" s="35" t="str">
        <f t="shared" si="3"/>
        <v/>
      </c>
      <c r="Q23" s="35" t="str">
        <f t="shared" si="0"/>
        <v/>
      </c>
      <c r="R23" s="35" t="str">
        <f t="shared" si="1"/>
        <v/>
      </c>
      <c r="S23" s="35" t="str">
        <f t="shared" si="5"/>
        <v/>
      </c>
    </row>
    <row r="24" spans="1:19" x14ac:dyDescent="0.2">
      <c r="A24" s="63">
        <f t="shared" si="6"/>
        <v>19</v>
      </c>
      <c r="B24" s="8" t="s">
        <v>6</v>
      </c>
      <c r="C24" s="136" t="s">
        <v>118</v>
      </c>
      <c r="D24" s="70"/>
      <c r="E24" s="104">
        <v>1</v>
      </c>
      <c r="F24" s="120" t="s">
        <v>64</v>
      </c>
      <c r="G24" s="109">
        <v>2</v>
      </c>
      <c r="H24" s="104" t="s">
        <v>61</v>
      </c>
      <c r="I24" s="110">
        <f>E24/G24*I$2</f>
        <v>2.0833333333333332E-2</v>
      </c>
      <c r="J24" s="67">
        <v>2.0833333333333332E-2</v>
      </c>
      <c r="K24" s="83">
        <v>0</v>
      </c>
      <c r="L24" s="60">
        <f t="shared" si="10"/>
        <v>43835.312916666669</v>
      </c>
      <c r="M24" s="60">
        <f t="shared" si="2"/>
        <v>43835.333750000005</v>
      </c>
      <c r="N24" s="50">
        <f>M24-L18</f>
        <v>0.37541666666948004</v>
      </c>
      <c r="P24" s="37" t="str">
        <f t="shared" si="3"/>
        <v/>
      </c>
      <c r="Q24" s="37" t="str">
        <f t="shared" si="0"/>
        <v/>
      </c>
      <c r="R24" s="37" t="str">
        <f t="shared" si="1"/>
        <v/>
      </c>
      <c r="S24" s="37" t="str">
        <f t="shared" si="5"/>
        <v/>
      </c>
    </row>
    <row r="25" spans="1:19" x14ac:dyDescent="0.2">
      <c r="A25" s="62">
        <f t="shared" si="6"/>
        <v>20</v>
      </c>
      <c r="B25" s="6" t="s">
        <v>3</v>
      </c>
      <c r="C25" s="135" t="s">
        <v>117</v>
      </c>
      <c r="D25" s="24"/>
      <c r="E25" s="101">
        <v>1</v>
      </c>
      <c r="F25" s="101" t="s">
        <v>64</v>
      </c>
      <c r="G25" s="106">
        <v>2</v>
      </c>
      <c r="H25" s="101" t="s">
        <v>61</v>
      </c>
      <c r="I25" s="107">
        <f>E25/G25*I$2</f>
        <v>2.0833333333333332E-2</v>
      </c>
      <c r="J25" s="66">
        <v>2.0833333333333332E-2</v>
      </c>
      <c r="K25" s="81">
        <v>0</v>
      </c>
      <c r="L25" s="58">
        <f>L18+1</f>
        <v>43835.958333333336</v>
      </c>
      <c r="M25" s="58">
        <f t="shared" si="2"/>
        <v>43835.979166666672</v>
      </c>
      <c r="N25" s="124">
        <v>4</v>
      </c>
      <c r="P25" s="33" t="str">
        <f t="shared" si="3"/>
        <v/>
      </c>
      <c r="Q25" s="33" t="str">
        <f t="shared" si="0"/>
        <v/>
      </c>
      <c r="R25" s="33" t="str">
        <f t="shared" si="1"/>
        <v/>
      </c>
      <c r="S25" s="33" t="str">
        <f t="shared" si="5"/>
        <v/>
      </c>
    </row>
    <row r="26" spans="1:19" x14ac:dyDescent="0.2">
      <c r="A26" s="62">
        <f t="shared" si="6"/>
        <v>21</v>
      </c>
      <c r="B26" s="6" t="s">
        <v>32</v>
      </c>
      <c r="C26" s="24" t="s">
        <v>33</v>
      </c>
      <c r="D26" s="24"/>
      <c r="E26" s="101">
        <v>2</v>
      </c>
      <c r="F26" s="101" t="s">
        <v>66</v>
      </c>
      <c r="G26" s="106">
        <v>0.35</v>
      </c>
      <c r="H26" s="101" t="s">
        <v>69</v>
      </c>
      <c r="I26" s="107">
        <f>E26/G26*I$2</f>
        <v>0.23809523809523808</v>
      </c>
      <c r="J26" s="66">
        <v>0.25</v>
      </c>
      <c r="K26" s="82">
        <v>0</v>
      </c>
      <c r="L26" s="59">
        <f>M25</f>
        <v>43835.979166666672</v>
      </c>
      <c r="M26" s="59">
        <f t="shared" si="2"/>
        <v>43836.229166666672</v>
      </c>
      <c r="N26" s="127"/>
      <c r="P26" s="35" t="str">
        <f t="shared" si="3"/>
        <v/>
      </c>
      <c r="Q26" s="35" t="str">
        <f t="shared" si="0"/>
        <v/>
      </c>
      <c r="R26" s="35" t="str">
        <f t="shared" si="1"/>
        <v/>
      </c>
      <c r="S26" s="35" t="str">
        <f t="shared" si="5"/>
        <v/>
      </c>
    </row>
    <row r="27" spans="1:19" x14ac:dyDescent="0.2">
      <c r="A27" s="62">
        <f>MAX(A24:A26)+1</f>
        <v>22</v>
      </c>
      <c r="B27" s="6" t="s">
        <v>10</v>
      </c>
      <c r="C27" s="24" t="s">
        <v>43</v>
      </c>
      <c r="D27" s="24"/>
      <c r="E27" s="101">
        <v>6</v>
      </c>
      <c r="F27" s="101" t="s">
        <v>66</v>
      </c>
      <c r="G27" s="106">
        <v>1</v>
      </c>
      <c r="H27" s="101" t="s">
        <v>74</v>
      </c>
      <c r="I27" s="107">
        <f t="shared" ref="I27" si="11">E27/G27*I$2</f>
        <v>0.25</v>
      </c>
      <c r="J27" s="66">
        <v>0.25</v>
      </c>
      <c r="K27" s="82">
        <v>0.66500000000000004</v>
      </c>
      <c r="L27" s="59">
        <f t="shared" ref="L27" si="12">M26</f>
        <v>43836.229166666672</v>
      </c>
      <c r="M27" s="59">
        <f t="shared" ref="M27" si="13">L27+J27*(1-K27)</f>
        <v>43836.312916666669</v>
      </c>
      <c r="N27" s="127"/>
      <c r="P27" s="35" t="str">
        <f t="shared" si="3"/>
        <v/>
      </c>
      <c r="Q27" s="35" t="str">
        <f t="shared" si="0"/>
        <v/>
      </c>
      <c r="R27" s="35" t="str">
        <f t="shared" si="1"/>
        <v/>
      </c>
      <c r="S27" s="35" t="str">
        <f t="shared" si="5"/>
        <v/>
      </c>
    </row>
    <row r="28" spans="1:19" x14ac:dyDescent="0.2">
      <c r="A28" s="63">
        <f>MAX(A25:A27)+1</f>
        <v>23</v>
      </c>
      <c r="B28" s="8" t="s">
        <v>6</v>
      </c>
      <c r="C28" s="136" t="s">
        <v>118</v>
      </c>
      <c r="D28" s="70"/>
      <c r="E28" s="104">
        <v>1</v>
      </c>
      <c r="F28" s="120" t="s">
        <v>64</v>
      </c>
      <c r="G28" s="109">
        <v>2</v>
      </c>
      <c r="H28" s="104" t="s">
        <v>61</v>
      </c>
      <c r="I28" s="110">
        <f>E28/G28*I$2</f>
        <v>2.0833333333333332E-2</v>
      </c>
      <c r="J28" s="67">
        <v>2.0833333333333332E-2</v>
      </c>
      <c r="K28" s="83">
        <v>0</v>
      </c>
      <c r="L28" s="60">
        <f>M27</f>
        <v>43836.312916666669</v>
      </c>
      <c r="M28" s="60">
        <f t="shared" si="2"/>
        <v>43836.333750000005</v>
      </c>
      <c r="N28" s="50">
        <f>M28-L25</f>
        <v>0.37541666666948004</v>
      </c>
      <c r="P28" s="37" t="str">
        <f t="shared" si="3"/>
        <v/>
      </c>
      <c r="Q28" s="37" t="str">
        <f t="shared" si="0"/>
        <v/>
      </c>
      <c r="R28" s="37" t="str">
        <f t="shared" si="1"/>
        <v/>
      </c>
      <c r="S28" s="37" t="str">
        <f t="shared" si="5"/>
        <v/>
      </c>
    </row>
    <row r="29" spans="1:19" x14ac:dyDescent="0.2">
      <c r="A29" s="15"/>
      <c r="B29" s="14"/>
      <c r="C29" s="15"/>
      <c r="D29" s="15"/>
      <c r="E29" s="42"/>
      <c r="F29" s="42"/>
      <c r="G29" s="71"/>
      <c r="H29" s="71"/>
      <c r="I29" s="73"/>
      <c r="J29" s="42"/>
      <c r="K29" s="15"/>
      <c r="L29" s="16"/>
      <c r="M29" s="16"/>
      <c r="N29" s="14"/>
      <c r="P29" s="42"/>
      <c r="Q29" s="42"/>
      <c r="R29" s="42"/>
      <c r="S29" s="38"/>
    </row>
    <row r="30" spans="1:19" x14ac:dyDescent="0.2">
      <c r="A30" s="20" t="s">
        <v>34</v>
      </c>
      <c r="B30" s="14"/>
      <c r="C30" s="15"/>
      <c r="D30" s="15"/>
      <c r="E30" s="42"/>
      <c r="F30" s="42"/>
      <c r="G30" s="71"/>
      <c r="H30" s="71"/>
      <c r="I30" s="73"/>
      <c r="J30" s="42"/>
      <c r="K30" s="15"/>
      <c r="L30" s="16"/>
      <c r="M30" s="16"/>
      <c r="N30" s="14"/>
      <c r="P30" s="42"/>
      <c r="Q30" s="42"/>
      <c r="R30" s="42"/>
      <c r="S30" s="38"/>
    </row>
    <row r="31" spans="1:19" x14ac:dyDescent="0.2">
      <c r="A31" s="20" t="s">
        <v>59</v>
      </c>
      <c r="B31" s="14"/>
      <c r="C31" s="15"/>
      <c r="D31" s="15"/>
      <c r="E31" s="42"/>
      <c r="F31" s="42"/>
      <c r="G31" s="71"/>
      <c r="H31" s="71"/>
      <c r="I31" s="73"/>
      <c r="J31" s="42"/>
      <c r="K31" s="15"/>
      <c r="L31" s="16"/>
      <c r="M31" s="16"/>
      <c r="N31" s="14"/>
      <c r="P31" s="42"/>
      <c r="Q31" s="42"/>
      <c r="R31" s="42"/>
      <c r="S31" s="38"/>
    </row>
    <row r="32" spans="1:19" x14ac:dyDescent="0.2">
      <c r="A32" s="18"/>
      <c r="B32" s="17"/>
      <c r="C32" s="18"/>
      <c r="D32" s="18"/>
      <c r="E32" s="52"/>
      <c r="F32" s="52"/>
      <c r="G32" s="72"/>
      <c r="H32" s="72"/>
      <c r="I32" s="74"/>
      <c r="J32" s="52"/>
      <c r="K32" s="18"/>
      <c r="L32" s="19"/>
      <c r="M32" s="19"/>
      <c r="N32" s="17"/>
      <c r="P32" s="42"/>
      <c r="Q32" s="42"/>
      <c r="R32" s="42"/>
      <c r="S32" s="38"/>
    </row>
    <row r="33" spans="1:19" x14ac:dyDescent="0.2">
      <c r="A33" s="64">
        <f>MAX(A25:A32)+1</f>
        <v>24</v>
      </c>
      <c r="B33" s="6" t="s">
        <v>3</v>
      </c>
      <c r="C33" s="135" t="s">
        <v>117</v>
      </c>
      <c r="D33" s="4"/>
      <c r="E33" s="100">
        <v>1</v>
      </c>
      <c r="F33" s="101" t="s">
        <v>64</v>
      </c>
      <c r="G33" s="106">
        <v>2</v>
      </c>
      <c r="H33" s="101" t="s">
        <v>61</v>
      </c>
      <c r="I33" s="107">
        <f t="shared" ref="I33:I46" si="14">E33/G33*I$2</f>
        <v>2.0833333333333332E-2</v>
      </c>
      <c r="J33" s="68">
        <v>2.0833333333333332E-2</v>
      </c>
      <c r="K33" s="88">
        <v>0</v>
      </c>
      <c r="L33" s="87">
        <f>L25+1</f>
        <v>43836.958333333336</v>
      </c>
      <c r="M33" s="87">
        <f t="shared" ref="M33:M47" si="15">L33+J33*(1-K33)</f>
        <v>43836.979166666672</v>
      </c>
      <c r="N33" s="129">
        <v>5</v>
      </c>
      <c r="P33" s="33" t="str">
        <f t="shared" si="3"/>
        <v/>
      </c>
      <c r="Q33" s="33" t="str">
        <f t="shared" ref="Q33:Q61" si="16">IF(J33/I33&lt;0.5,"Bitte prüfen","")</f>
        <v/>
      </c>
      <c r="R33" s="33" t="str">
        <f t="shared" ref="R33:R61" si="17">IF(J33/I33&gt;2.5,"Bitte prüfen","")</f>
        <v/>
      </c>
      <c r="S33" s="33" t="str">
        <f t="shared" ref="S33:S76" si="18">IF(K33&lt;0,"Bitte prüfen",IF(K33&gt;1,"Bitte prüfen",""))</f>
        <v/>
      </c>
    </row>
    <row r="34" spans="1:19" x14ac:dyDescent="0.2">
      <c r="A34" s="65">
        <f>MAX(A26:A33)+1</f>
        <v>25</v>
      </c>
      <c r="B34" s="6" t="s">
        <v>35</v>
      </c>
      <c r="C34" s="4" t="s">
        <v>36</v>
      </c>
      <c r="D34" s="4" t="s">
        <v>87</v>
      </c>
      <c r="E34" s="100">
        <v>2</v>
      </c>
      <c r="F34" s="101" t="s">
        <v>66</v>
      </c>
      <c r="G34" s="106">
        <v>0.25</v>
      </c>
      <c r="H34" s="101" t="s">
        <v>80</v>
      </c>
      <c r="I34" s="107">
        <f t="shared" si="14"/>
        <v>0.33333333333333331</v>
      </c>
      <c r="J34" s="68">
        <v>0.33333333333333331</v>
      </c>
      <c r="K34" s="89">
        <v>0</v>
      </c>
      <c r="L34" s="85">
        <f>M33</f>
        <v>43836.979166666672</v>
      </c>
      <c r="M34" s="85">
        <f t="shared" si="15"/>
        <v>43837.312500000007</v>
      </c>
      <c r="N34" s="129"/>
      <c r="P34" s="35" t="str">
        <f t="shared" si="3"/>
        <v/>
      </c>
      <c r="Q34" s="35" t="str">
        <f t="shared" si="16"/>
        <v/>
      </c>
      <c r="R34" s="35" t="str">
        <f t="shared" si="17"/>
        <v/>
      </c>
      <c r="S34" s="35" t="str">
        <f t="shared" si="18"/>
        <v/>
      </c>
    </row>
    <row r="35" spans="1:19" x14ac:dyDescent="0.2">
      <c r="A35" s="63">
        <f>MAX(A27:A34)+1</f>
        <v>26</v>
      </c>
      <c r="B35" s="8" t="s">
        <v>6</v>
      </c>
      <c r="C35" s="136" t="s">
        <v>118</v>
      </c>
      <c r="D35" s="5"/>
      <c r="E35" s="103">
        <v>1</v>
      </c>
      <c r="F35" s="120" t="s">
        <v>64</v>
      </c>
      <c r="G35" s="109">
        <v>2</v>
      </c>
      <c r="H35" s="104" t="s">
        <v>61</v>
      </c>
      <c r="I35" s="110">
        <f t="shared" si="14"/>
        <v>2.0833333333333332E-2</v>
      </c>
      <c r="J35" s="68">
        <v>2.0833333333333332E-2</v>
      </c>
      <c r="K35" s="90">
        <v>0</v>
      </c>
      <c r="L35" s="86">
        <f>M34</f>
        <v>43837.312500000007</v>
      </c>
      <c r="M35" s="86">
        <f t="shared" si="15"/>
        <v>43837.333333333343</v>
      </c>
      <c r="N35" s="50">
        <f>M35-L33</f>
        <v>0.37500000000727596</v>
      </c>
      <c r="P35" s="37" t="str">
        <f t="shared" si="3"/>
        <v/>
      </c>
      <c r="Q35" s="37" t="str">
        <f t="shared" si="16"/>
        <v/>
      </c>
      <c r="R35" s="37" t="str">
        <f t="shared" si="17"/>
        <v/>
      </c>
      <c r="S35" s="37" t="str">
        <f t="shared" si="18"/>
        <v/>
      </c>
    </row>
    <row r="36" spans="1:19" x14ac:dyDescent="0.2">
      <c r="A36" s="62">
        <f t="shared" ref="A36:A76" si="19">MAX(A27:A35)+1</f>
        <v>27</v>
      </c>
      <c r="B36" s="6" t="s">
        <v>3</v>
      </c>
      <c r="C36" s="135" t="s">
        <v>117</v>
      </c>
      <c r="D36" s="4"/>
      <c r="E36" s="100">
        <v>1</v>
      </c>
      <c r="F36" s="101" t="s">
        <v>64</v>
      </c>
      <c r="G36" s="106">
        <v>2</v>
      </c>
      <c r="H36" s="101" t="s">
        <v>61</v>
      </c>
      <c r="I36" s="107">
        <f t="shared" si="14"/>
        <v>2.0833333333333332E-2</v>
      </c>
      <c r="J36" s="91">
        <v>2.0833333333333332E-2</v>
      </c>
      <c r="K36" s="88">
        <v>0</v>
      </c>
      <c r="L36" s="87">
        <f>L33+1</f>
        <v>43837.958333333336</v>
      </c>
      <c r="M36" s="87">
        <f t="shared" ref="M36" si="20">L36+J36*(1-K36)</f>
        <v>43837.979166666672</v>
      </c>
      <c r="N36" s="130">
        <v>6</v>
      </c>
      <c r="P36" s="33" t="str">
        <f t="shared" si="3"/>
        <v/>
      </c>
      <c r="Q36" s="33" t="str">
        <f t="shared" si="16"/>
        <v/>
      </c>
      <c r="R36" s="33" t="str">
        <f t="shared" si="17"/>
        <v/>
      </c>
      <c r="S36" s="33" t="str">
        <f t="shared" si="18"/>
        <v/>
      </c>
    </row>
    <row r="37" spans="1:19" x14ac:dyDescent="0.2">
      <c r="A37" s="62">
        <f t="shared" si="19"/>
        <v>28</v>
      </c>
      <c r="B37" s="25" t="s">
        <v>35</v>
      </c>
      <c r="C37" s="4" t="s">
        <v>36</v>
      </c>
      <c r="D37" s="4"/>
      <c r="E37" s="100">
        <v>2</v>
      </c>
      <c r="F37" s="101" t="s">
        <v>66</v>
      </c>
      <c r="G37" s="106">
        <v>0.25</v>
      </c>
      <c r="H37" s="101" t="s">
        <v>81</v>
      </c>
      <c r="I37" s="107">
        <f t="shared" si="14"/>
        <v>0.33333333333333331</v>
      </c>
      <c r="J37" s="92">
        <v>0.33333333333333331</v>
      </c>
      <c r="K37" s="89">
        <v>0</v>
      </c>
      <c r="L37" s="85">
        <f>M36</f>
        <v>43837.979166666672</v>
      </c>
      <c r="M37" s="85">
        <f t="shared" si="15"/>
        <v>43838.312500000007</v>
      </c>
      <c r="N37" s="130"/>
      <c r="P37" s="35" t="str">
        <f t="shared" si="3"/>
        <v/>
      </c>
      <c r="Q37" s="35" t="str">
        <f t="shared" si="16"/>
        <v/>
      </c>
      <c r="R37" s="35" t="str">
        <f t="shared" si="17"/>
        <v/>
      </c>
      <c r="S37" s="35" t="str">
        <f t="shared" si="18"/>
        <v/>
      </c>
    </row>
    <row r="38" spans="1:19" x14ac:dyDescent="0.2">
      <c r="A38" s="62">
        <f t="shared" si="19"/>
        <v>29</v>
      </c>
      <c r="B38" s="79" t="s">
        <v>12</v>
      </c>
      <c r="C38" s="48" t="s">
        <v>42</v>
      </c>
      <c r="D38" s="4" t="s">
        <v>85</v>
      </c>
      <c r="E38" s="100">
        <v>2</v>
      </c>
      <c r="F38" s="101" t="s">
        <v>66</v>
      </c>
      <c r="G38" s="106">
        <v>0.25</v>
      </c>
      <c r="H38" s="112" t="s">
        <v>82</v>
      </c>
      <c r="I38" s="107">
        <f t="shared" si="14"/>
        <v>0.33333333333333331</v>
      </c>
      <c r="J38" s="92">
        <v>0.33333333333333331</v>
      </c>
      <c r="K38" s="89">
        <v>1</v>
      </c>
      <c r="L38" s="85">
        <f>M37</f>
        <v>43838.312500000007</v>
      </c>
      <c r="M38" s="85">
        <f t="shared" si="15"/>
        <v>43838.312500000007</v>
      </c>
      <c r="N38" s="131"/>
      <c r="P38" s="35" t="str">
        <f t="shared" si="3"/>
        <v/>
      </c>
      <c r="Q38" s="35" t="str">
        <f t="shared" si="16"/>
        <v/>
      </c>
      <c r="R38" s="35" t="str">
        <f t="shared" si="17"/>
        <v/>
      </c>
      <c r="S38" s="35" t="str">
        <f t="shared" si="18"/>
        <v/>
      </c>
    </row>
    <row r="39" spans="1:19" x14ac:dyDescent="0.2">
      <c r="A39" s="62">
        <f t="shared" si="19"/>
        <v>30</v>
      </c>
      <c r="B39" s="79" t="s">
        <v>112</v>
      </c>
      <c r="C39" s="48" t="s">
        <v>41</v>
      </c>
      <c r="D39" s="24" t="s">
        <v>83</v>
      </c>
      <c r="E39" s="101">
        <v>300</v>
      </c>
      <c r="F39" s="101" t="s">
        <v>84</v>
      </c>
      <c r="G39" s="106">
        <v>37.5</v>
      </c>
      <c r="H39" s="112">
        <v>0.2</v>
      </c>
      <c r="I39" s="107">
        <f t="shared" si="14"/>
        <v>0.33333333333333331</v>
      </c>
      <c r="J39" s="92">
        <v>0.33333333333333331</v>
      </c>
      <c r="K39" s="89">
        <v>1</v>
      </c>
      <c r="L39" s="85">
        <f>M38</f>
        <v>43838.312500000007</v>
      </c>
      <c r="M39" s="85">
        <f t="shared" si="15"/>
        <v>43838.312500000007</v>
      </c>
      <c r="N39" s="131"/>
      <c r="P39" s="35" t="str">
        <f t="shared" si="3"/>
        <v/>
      </c>
      <c r="Q39" s="35" t="str">
        <f t="shared" si="16"/>
        <v/>
      </c>
      <c r="R39" s="35" t="str">
        <f t="shared" si="17"/>
        <v/>
      </c>
      <c r="S39" s="35" t="str">
        <f t="shared" si="18"/>
        <v/>
      </c>
    </row>
    <row r="40" spans="1:19" x14ac:dyDescent="0.2">
      <c r="A40" s="62">
        <f t="shared" si="19"/>
        <v>31</v>
      </c>
      <c r="B40" s="79" t="s">
        <v>15</v>
      </c>
      <c r="C40" s="4" t="s">
        <v>16</v>
      </c>
      <c r="D40" s="4" t="s">
        <v>86</v>
      </c>
      <c r="E40" s="100">
        <v>8</v>
      </c>
      <c r="F40" s="101" t="s">
        <v>66</v>
      </c>
      <c r="G40" s="106">
        <v>1</v>
      </c>
      <c r="H40" s="101" t="s">
        <v>89</v>
      </c>
      <c r="I40" s="107">
        <f t="shared" si="14"/>
        <v>0.33333333333333331</v>
      </c>
      <c r="J40" s="92">
        <v>0.33333333333333331</v>
      </c>
      <c r="K40" s="89">
        <v>1</v>
      </c>
      <c r="L40" s="85">
        <f>M39</f>
        <v>43838.312500000007</v>
      </c>
      <c r="M40" s="85">
        <f t="shared" si="15"/>
        <v>43838.312500000007</v>
      </c>
      <c r="N40" s="131"/>
      <c r="P40" s="35" t="str">
        <f t="shared" si="3"/>
        <v/>
      </c>
      <c r="Q40" s="35" t="str">
        <f t="shared" si="16"/>
        <v/>
      </c>
      <c r="R40" s="35" t="str">
        <f t="shared" si="17"/>
        <v/>
      </c>
      <c r="S40" s="35" t="str">
        <f t="shared" si="18"/>
        <v/>
      </c>
    </row>
    <row r="41" spans="1:19" x14ac:dyDescent="0.2">
      <c r="A41" s="63">
        <f t="shared" si="19"/>
        <v>32</v>
      </c>
      <c r="B41" s="80" t="s">
        <v>6</v>
      </c>
      <c r="C41" s="136" t="s">
        <v>118</v>
      </c>
      <c r="D41" s="5"/>
      <c r="E41" s="103">
        <v>1</v>
      </c>
      <c r="F41" s="120" t="s">
        <v>64</v>
      </c>
      <c r="G41" s="109">
        <v>2</v>
      </c>
      <c r="H41" s="104" t="s">
        <v>61</v>
      </c>
      <c r="I41" s="110">
        <f t="shared" si="14"/>
        <v>2.0833333333333332E-2</v>
      </c>
      <c r="J41" s="93">
        <v>2.0833333333333332E-2</v>
      </c>
      <c r="K41" s="90">
        <v>0</v>
      </c>
      <c r="L41" s="86">
        <f>M40</f>
        <v>43838.312500000007</v>
      </c>
      <c r="M41" s="86">
        <f t="shared" si="15"/>
        <v>43838.333333333343</v>
      </c>
      <c r="N41" s="50">
        <f>M41-L36</f>
        <v>0.37500000000727596</v>
      </c>
      <c r="P41" s="37" t="str">
        <f t="shared" si="3"/>
        <v/>
      </c>
      <c r="Q41" s="37" t="str">
        <f t="shared" si="16"/>
        <v/>
      </c>
      <c r="R41" s="37" t="str">
        <f t="shared" si="17"/>
        <v/>
      </c>
      <c r="S41" s="37" t="str">
        <f t="shared" si="18"/>
        <v/>
      </c>
    </row>
    <row r="42" spans="1:19" x14ac:dyDescent="0.2">
      <c r="A42" s="62">
        <f t="shared" si="19"/>
        <v>33</v>
      </c>
      <c r="B42" s="79" t="s">
        <v>3</v>
      </c>
      <c r="C42" s="135" t="s">
        <v>117</v>
      </c>
      <c r="D42" s="4"/>
      <c r="E42" s="100">
        <v>1</v>
      </c>
      <c r="F42" s="101" t="s">
        <v>64</v>
      </c>
      <c r="G42" s="106">
        <v>2</v>
      </c>
      <c r="H42" s="101" t="s">
        <v>61</v>
      </c>
      <c r="I42" s="107">
        <f t="shared" si="14"/>
        <v>2.0833333333333332E-2</v>
      </c>
      <c r="J42" s="91">
        <v>2.0833333333333332E-2</v>
      </c>
      <c r="K42" s="88">
        <v>0</v>
      </c>
      <c r="L42" s="87">
        <f>L36+1</f>
        <v>43838.958333333336</v>
      </c>
      <c r="M42" s="87">
        <f t="shared" si="15"/>
        <v>43838.979166666672</v>
      </c>
      <c r="N42" s="129">
        <v>7</v>
      </c>
      <c r="P42" s="33" t="str">
        <f t="shared" si="3"/>
        <v/>
      </c>
      <c r="Q42" s="33" t="str">
        <f t="shared" si="16"/>
        <v/>
      </c>
      <c r="R42" s="33" t="str">
        <f t="shared" si="17"/>
        <v/>
      </c>
      <c r="S42" s="33" t="str">
        <f t="shared" si="18"/>
        <v/>
      </c>
    </row>
    <row r="43" spans="1:19" x14ac:dyDescent="0.2">
      <c r="A43" s="62">
        <f t="shared" si="19"/>
        <v>34</v>
      </c>
      <c r="B43" s="79" t="s">
        <v>35</v>
      </c>
      <c r="C43" s="4" t="s">
        <v>36</v>
      </c>
      <c r="D43" s="4"/>
      <c r="E43" s="100">
        <v>2</v>
      </c>
      <c r="F43" s="101" t="s">
        <v>66</v>
      </c>
      <c r="G43" s="106">
        <v>0.25</v>
      </c>
      <c r="H43" s="101" t="s">
        <v>90</v>
      </c>
      <c r="I43" s="107">
        <f t="shared" si="14"/>
        <v>0.33333333333333331</v>
      </c>
      <c r="J43" s="92">
        <v>0.33333333333333331</v>
      </c>
      <c r="K43" s="89">
        <v>0</v>
      </c>
      <c r="L43" s="85">
        <f>M42</f>
        <v>43838.979166666672</v>
      </c>
      <c r="M43" s="85">
        <f t="shared" si="15"/>
        <v>43839.312500000007</v>
      </c>
      <c r="N43" s="129"/>
      <c r="P43" s="35" t="str">
        <f t="shared" si="3"/>
        <v/>
      </c>
      <c r="Q43" s="35" t="str">
        <f t="shared" si="16"/>
        <v/>
      </c>
      <c r="R43" s="35" t="str">
        <f t="shared" si="17"/>
        <v/>
      </c>
      <c r="S43" s="35" t="str">
        <f t="shared" si="18"/>
        <v/>
      </c>
    </row>
    <row r="44" spans="1:19" x14ac:dyDescent="0.2">
      <c r="A44" s="62">
        <f t="shared" si="19"/>
        <v>35</v>
      </c>
      <c r="B44" s="79" t="s">
        <v>25</v>
      </c>
      <c r="C44" s="4" t="s">
        <v>26</v>
      </c>
      <c r="D44" s="4" t="s">
        <v>27</v>
      </c>
      <c r="E44" s="100">
        <v>1</v>
      </c>
      <c r="F44" s="101" t="s">
        <v>66</v>
      </c>
      <c r="G44" s="106">
        <v>0.25</v>
      </c>
      <c r="H44" s="101" t="s">
        <v>65</v>
      </c>
      <c r="I44" s="107">
        <f t="shared" si="14"/>
        <v>0.16666666666666666</v>
      </c>
      <c r="J44" s="92">
        <v>0.16666666666666666</v>
      </c>
      <c r="K44" s="89">
        <v>1</v>
      </c>
      <c r="L44" s="85">
        <f>M43</f>
        <v>43839.312500000007</v>
      </c>
      <c r="M44" s="85">
        <f t="shared" si="15"/>
        <v>43839.312500000007</v>
      </c>
      <c r="N44" s="129"/>
      <c r="P44" s="35" t="str">
        <f t="shared" si="3"/>
        <v/>
      </c>
      <c r="Q44" s="35" t="str">
        <f t="shared" si="16"/>
        <v/>
      </c>
      <c r="R44" s="35" t="str">
        <f t="shared" si="17"/>
        <v/>
      </c>
      <c r="S44" s="35" t="str">
        <f t="shared" si="18"/>
        <v/>
      </c>
    </row>
    <row r="45" spans="1:19" x14ac:dyDescent="0.2">
      <c r="A45" s="62">
        <f t="shared" si="19"/>
        <v>36</v>
      </c>
      <c r="B45" s="79" t="s">
        <v>112</v>
      </c>
      <c r="C45" s="48" t="s">
        <v>41</v>
      </c>
      <c r="D45" s="24"/>
      <c r="E45" s="101">
        <v>300</v>
      </c>
      <c r="F45" s="101" t="s">
        <v>84</v>
      </c>
      <c r="G45" s="106">
        <v>37.5</v>
      </c>
      <c r="H45" s="112">
        <v>0.2</v>
      </c>
      <c r="I45" s="107">
        <f t="shared" ref="I45" si="21">E45/G45*I$2</f>
        <v>0.33333333333333331</v>
      </c>
      <c r="J45" s="92">
        <v>0.33333333333333331</v>
      </c>
      <c r="K45" s="89">
        <v>1</v>
      </c>
      <c r="L45" s="85">
        <f>M44</f>
        <v>43839.312500000007</v>
      </c>
      <c r="M45" s="85">
        <f t="shared" si="15"/>
        <v>43839.312500000007</v>
      </c>
      <c r="N45" s="129"/>
      <c r="P45" s="35" t="str">
        <f t="shared" si="3"/>
        <v/>
      </c>
      <c r="Q45" s="35" t="str">
        <f t="shared" si="16"/>
        <v/>
      </c>
      <c r="R45" s="35" t="str">
        <f t="shared" si="17"/>
        <v/>
      </c>
      <c r="S45" s="35" t="str">
        <f t="shared" si="18"/>
        <v/>
      </c>
    </row>
    <row r="46" spans="1:19" x14ac:dyDescent="0.2">
      <c r="A46" s="62">
        <f t="shared" si="19"/>
        <v>37</v>
      </c>
      <c r="B46" s="79" t="s">
        <v>15</v>
      </c>
      <c r="C46" s="4" t="s">
        <v>16</v>
      </c>
      <c r="D46" s="4"/>
      <c r="E46" s="100">
        <v>8</v>
      </c>
      <c r="F46" s="101" t="s">
        <v>66</v>
      </c>
      <c r="G46" s="106">
        <v>1</v>
      </c>
      <c r="H46" s="101" t="s">
        <v>91</v>
      </c>
      <c r="I46" s="107">
        <f t="shared" si="14"/>
        <v>0.33333333333333331</v>
      </c>
      <c r="J46" s="92">
        <v>0.33333333333333331</v>
      </c>
      <c r="K46" s="89">
        <v>1</v>
      </c>
      <c r="L46" s="85">
        <f>M45</f>
        <v>43839.312500000007</v>
      </c>
      <c r="M46" s="85">
        <f t="shared" si="15"/>
        <v>43839.312500000007</v>
      </c>
      <c r="N46" s="132"/>
      <c r="P46" s="35" t="str">
        <f t="shared" si="3"/>
        <v/>
      </c>
      <c r="Q46" s="35" t="str">
        <f t="shared" si="16"/>
        <v/>
      </c>
      <c r="R46" s="35" t="str">
        <f t="shared" si="17"/>
        <v/>
      </c>
      <c r="S46" s="35" t="str">
        <f t="shared" si="18"/>
        <v/>
      </c>
    </row>
    <row r="47" spans="1:19" x14ac:dyDescent="0.2">
      <c r="A47" s="63">
        <f t="shared" si="19"/>
        <v>38</v>
      </c>
      <c r="B47" s="80" t="s">
        <v>6</v>
      </c>
      <c r="C47" s="136" t="s">
        <v>118</v>
      </c>
      <c r="D47" s="5"/>
      <c r="E47" s="103">
        <v>1</v>
      </c>
      <c r="F47" s="120" t="s">
        <v>64</v>
      </c>
      <c r="G47" s="109">
        <v>2</v>
      </c>
      <c r="H47" s="104" t="s">
        <v>61</v>
      </c>
      <c r="I47" s="110">
        <v>2.0833333333333332E-2</v>
      </c>
      <c r="J47" s="93">
        <v>2.0833333333333332E-2</v>
      </c>
      <c r="K47" s="90">
        <v>0</v>
      </c>
      <c r="L47" s="86">
        <f>M46</f>
        <v>43839.312500000007</v>
      </c>
      <c r="M47" s="86">
        <f t="shared" si="15"/>
        <v>43839.333333333343</v>
      </c>
      <c r="N47" s="50">
        <f>M47-L42</f>
        <v>0.37500000000727596</v>
      </c>
      <c r="P47" s="37" t="str">
        <f t="shared" si="3"/>
        <v/>
      </c>
      <c r="Q47" s="37" t="str">
        <f t="shared" si="16"/>
        <v/>
      </c>
      <c r="R47" s="37" t="str">
        <f t="shared" si="17"/>
        <v/>
      </c>
      <c r="S47" s="37" t="str">
        <f t="shared" si="18"/>
        <v/>
      </c>
    </row>
    <row r="48" spans="1:19" x14ac:dyDescent="0.2">
      <c r="A48" s="62">
        <f t="shared" si="19"/>
        <v>39</v>
      </c>
      <c r="B48" s="79" t="s">
        <v>3</v>
      </c>
      <c r="C48" s="135" t="s">
        <v>117</v>
      </c>
      <c r="D48" s="4"/>
      <c r="E48" s="100">
        <v>1</v>
      </c>
      <c r="F48" s="101" t="s">
        <v>64</v>
      </c>
      <c r="G48" s="106">
        <v>2</v>
      </c>
      <c r="H48" s="101" t="s">
        <v>61</v>
      </c>
      <c r="I48" s="107">
        <f t="shared" ref="I48:I55" si="22">E48/G48*I$2</f>
        <v>2.0833333333333332E-2</v>
      </c>
      <c r="J48" s="91">
        <v>2.0833333333333332E-2</v>
      </c>
      <c r="K48" s="88">
        <v>0</v>
      </c>
      <c r="L48" s="87">
        <f>L42+1</f>
        <v>43839.958333333336</v>
      </c>
      <c r="M48" s="87">
        <f t="shared" ref="M48" si="23">L48+J48*(1-K48)</f>
        <v>43839.979166666672</v>
      </c>
      <c r="N48" s="130">
        <v>8</v>
      </c>
      <c r="P48" s="33" t="str">
        <f t="shared" si="3"/>
        <v/>
      </c>
      <c r="Q48" s="33" t="str">
        <f t="shared" si="16"/>
        <v/>
      </c>
      <c r="R48" s="33" t="str">
        <f t="shared" si="17"/>
        <v/>
      </c>
      <c r="S48" s="33" t="str">
        <f t="shared" si="18"/>
        <v/>
      </c>
    </row>
    <row r="49" spans="1:19" x14ac:dyDescent="0.2">
      <c r="A49" s="62">
        <f t="shared" si="19"/>
        <v>40</v>
      </c>
      <c r="B49" s="79" t="s">
        <v>35</v>
      </c>
      <c r="C49" s="4" t="s">
        <v>36</v>
      </c>
      <c r="D49" s="4"/>
      <c r="E49" s="100">
        <v>2</v>
      </c>
      <c r="F49" s="101" t="s">
        <v>66</v>
      </c>
      <c r="G49" s="106">
        <v>0.25</v>
      </c>
      <c r="H49" s="101" t="s">
        <v>92</v>
      </c>
      <c r="I49" s="107">
        <f t="shared" si="22"/>
        <v>0.33333333333333331</v>
      </c>
      <c r="J49" s="92">
        <v>0.33333333333333331</v>
      </c>
      <c r="K49" s="89">
        <v>0</v>
      </c>
      <c r="L49" s="85">
        <f>M48</f>
        <v>43839.979166666672</v>
      </c>
      <c r="M49" s="85">
        <f t="shared" ref="M49:M76" si="24">L49+J49*(1-K49)</f>
        <v>43840.312500000007</v>
      </c>
      <c r="N49" s="130"/>
      <c r="P49" s="35" t="str">
        <f t="shared" si="3"/>
        <v/>
      </c>
      <c r="Q49" s="35" t="str">
        <f t="shared" si="16"/>
        <v/>
      </c>
      <c r="R49" s="35" t="str">
        <f t="shared" si="17"/>
        <v/>
      </c>
      <c r="S49" s="35" t="str">
        <f t="shared" si="18"/>
        <v/>
      </c>
    </row>
    <row r="50" spans="1:19" x14ac:dyDescent="0.2">
      <c r="A50" s="62">
        <f t="shared" si="19"/>
        <v>41</v>
      </c>
      <c r="B50" s="79" t="s">
        <v>12</v>
      </c>
      <c r="C50" s="48" t="s">
        <v>42</v>
      </c>
      <c r="D50" s="24"/>
      <c r="E50" s="100">
        <v>2</v>
      </c>
      <c r="F50" s="101" t="s">
        <v>66</v>
      </c>
      <c r="G50" s="106">
        <v>0.25</v>
      </c>
      <c r="H50" s="112" t="s">
        <v>82</v>
      </c>
      <c r="I50" s="107">
        <f t="shared" si="22"/>
        <v>0.33333333333333331</v>
      </c>
      <c r="J50" s="92">
        <v>0.33333333333333331</v>
      </c>
      <c r="K50" s="89">
        <v>1</v>
      </c>
      <c r="L50" s="85">
        <f>M49</f>
        <v>43840.312500000007</v>
      </c>
      <c r="M50" s="85">
        <f t="shared" si="24"/>
        <v>43840.312500000007</v>
      </c>
      <c r="N50" s="130"/>
      <c r="P50" s="35" t="str">
        <f t="shared" si="3"/>
        <v/>
      </c>
      <c r="Q50" s="35" t="str">
        <f t="shared" si="16"/>
        <v/>
      </c>
      <c r="R50" s="35" t="str">
        <f t="shared" si="17"/>
        <v/>
      </c>
      <c r="S50" s="35" t="str">
        <f t="shared" si="18"/>
        <v/>
      </c>
    </row>
    <row r="51" spans="1:19" x14ac:dyDescent="0.2">
      <c r="A51" s="62">
        <f t="shared" si="19"/>
        <v>42</v>
      </c>
      <c r="B51" s="79" t="s">
        <v>112</v>
      </c>
      <c r="C51" s="48" t="s">
        <v>41</v>
      </c>
      <c r="D51" s="24"/>
      <c r="E51" s="101">
        <v>300</v>
      </c>
      <c r="F51" s="101" t="s">
        <v>84</v>
      </c>
      <c r="G51" s="106">
        <v>37.5</v>
      </c>
      <c r="H51" s="112">
        <v>0.2</v>
      </c>
      <c r="I51" s="107">
        <f t="shared" si="22"/>
        <v>0.33333333333333331</v>
      </c>
      <c r="J51" s="92">
        <v>0.33333333333333331</v>
      </c>
      <c r="K51" s="89">
        <v>1</v>
      </c>
      <c r="L51" s="85">
        <f>M50</f>
        <v>43840.312500000007</v>
      </c>
      <c r="M51" s="85">
        <f t="shared" si="24"/>
        <v>43840.312500000007</v>
      </c>
      <c r="N51" s="130"/>
      <c r="P51" s="35" t="str">
        <f t="shared" si="3"/>
        <v/>
      </c>
      <c r="Q51" s="35" t="str">
        <f t="shared" si="16"/>
        <v/>
      </c>
      <c r="R51" s="35" t="str">
        <f t="shared" si="17"/>
        <v/>
      </c>
      <c r="S51" s="35" t="str">
        <f t="shared" si="18"/>
        <v/>
      </c>
    </row>
    <row r="52" spans="1:19" x14ac:dyDescent="0.2">
      <c r="A52" s="62">
        <f t="shared" si="19"/>
        <v>43</v>
      </c>
      <c r="B52" s="79" t="s">
        <v>15</v>
      </c>
      <c r="C52" s="4" t="s">
        <v>16</v>
      </c>
      <c r="D52" s="4"/>
      <c r="E52" s="100">
        <v>6</v>
      </c>
      <c r="F52" s="101" t="s">
        <v>66</v>
      </c>
      <c r="G52" s="106">
        <v>1</v>
      </c>
      <c r="H52" s="101" t="s">
        <v>93</v>
      </c>
      <c r="I52" s="107">
        <f t="shared" si="22"/>
        <v>0.25</v>
      </c>
      <c r="J52" s="92">
        <v>0.25</v>
      </c>
      <c r="K52" s="89">
        <v>1</v>
      </c>
      <c r="L52" s="85">
        <f>M51</f>
        <v>43840.312500000007</v>
      </c>
      <c r="M52" s="85">
        <f t="shared" si="24"/>
        <v>43840.312500000007</v>
      </c>
      <c r="N52" s="130"/>
      <c r="P52" s="35" t="str">
        <f t="shared" si="3"/>
        <v/>
      </c>
      <c r="Q52" s="35" t="str">
        <f t="shared" si="16"/>
        <v/>
      </c>
      <c r="R52" s="35" t="str">
        <f t="shared" si="17"/>
        <v/>
      </c>
      <c r="S52" s="35" t="str">
        <f t="shared" si="18"/>
        <v/>
      </c>
    </row>
    <row r="53" spans="1:19" x14ac:dyDescent="0.2">
      <c r="A53" s="63">
        <f t="shared" si="19"/>
        <v>44</v>
      </c>
      <c r="B53" s="80" t="s">
        <v>6</v>
      </c>
      <c r="C53" s="136" t="s">
        <v>118</v>
      </c>
      <c r="D53" s="5"/>
      <c r="E53" s="103">
        <v>1</v>
      </c>
      <c r="F53" s="120" t="s">
        <v>64</v>
      </c>
      <c r="G53" s="109">
        <v>2</v>
      </c>
      <c r="H53" s="104" t="s">
        <v>61</v>
      </c>
      <c r="I53" s="110">
        <f t="shared" si="22"/>
        <v>2.0833333333333332E-2</v>
      </c>
      <c r="J53" s="93">
        <v>2.0833333333333332E-2</v>
      </c>
      <c r="K53" s="90">
        <v>0</v>
      </c>
      <c r="L53" s="86">
        <f>M52</f>
        <v>43840.312500000007</v>
      </c>
      <c r="M53" s="86">
        <f t="shared" si="24"/>
        <v>43840.333333333343</v>
      </c>
      <c r="N53" s="50">
        <f>M53-L48</f>
        <v>0.37500000000727596</v>
      </c>
      <c r="P53" s="37" t="str">
        <f t="shared" si="3"/>
        <v/>
      </c>
      <c r="Q53" s="37" t="str">
        <f t="shared" si="16"/>
        <v/>
      </c>
      <c r="R53" s="37" t="str">
        <f t="shared" si="17"/>
        <v/>
      </c>
      <c r="S53" s="37" t="str">
        <f t="shared" si="18"/>
        <v/>
      </c>
    </row>
    <row r="54" spans="1:19" x14ac:dyDescent="0.2">
      <c r="A54" s="62">
        <f t="shared" si="19"/>
        <v>45</v>
      </c>
      <c r="B54" s="79" t="s">
        <v>3</v>
      </c>
      <c r="C54" s="135" t="s">
        <v>117</v>
      </c>
      <c r="D54" s="4"/>
      <c r="E54" s="100">
        <v>1</v>
      </c>
      <c r="F54" s="101" t="s">
        <v>64</v>
      </c>
      <c r="G54" s="106">
        <v>2</v>
      </c>
      <c r="H54" s="101" t="s">
        <v>61</v>
      </c>
      <c r="I54" s="107">
        <f t="shared" si="22"/>
        <v>2.0833333333333332E-2</v>
      </c>
      <c r="J54" s="91">
        <v>2.0833333333333332E-2</v>
      </c>
      <c r="K54" s="88">
        <v>0</v>
      </c>
      <c r="L54" s="87">
        <f>L48+1</f>
        <v>43840.958333333336</v>
      </c>
      <c r="M54" s="87">
        <f t="shared" si="24"/>
        <v>43840.979166666672</v>
      </c>
      <c r="N54" s="129">
        <v>9</v>
      </c>
      <c r="P54" s="33" t="str">
        <f t="shared" si="3"/>
        <v/>
      </c>
      <c r="Q54" s="33" t="str">
        <f t="shared" si="16"/>
        <v/>
      </c>
      <c r="R54" s="33" t="str">
        <f t="shared" si="17"/>
        <v/>
      </c>
      <c r="S54" s="33" t="str">
        <f t="shared" si="18"/>
        <v/>
      </c>
    </row>
    <row r="55" spans="1:19" x14ac:dyDescent="0.2">
      <c r="A55" s="62">
        <f t="shared" si="19"/>
        <v>46</v>
      </c>
      <c r="B55" s="79" t="s">
        <v>112</v>
      </c>
      <c r="C55" s="48" t="s">
        <v>41</v>
      </c>
      <c r="D55" s="24"/>
      <c r="E55" s="101">
        <v>300</v>
      </c>
      <c r="F55" s="101" t="s">
        <v>84</v>
      </c>
      <c r="G55" s="106">
        <v>37.5</v>
      </c>
      <c r="H55" s="112">
        <v>0.2</v>
      </c>
      <c r="I55" s="107">
        <f t="shared" si="22"/>
        <v>0.33333333333333331</v>
      </c>
      <c r="J55" s="92">
        <v>0.33333333333333331</v>
      </c>
      <c r="K55" s="89">
        <v>0</v>
      </c>
      <c r="L55" s="85">
        <f>M54</f>
        <v>43840.979166666672</v>
      </c>
      <c r="M55" s="85">
        <f t="shared" si="24"/>
        <v>43841.312500000007</v>
      </c>
      <c r="N55" s="132"/>
      <c r="P55" s="35" t="str">
        <f t="shared" si="3"/>
        <v/>
      </c>
      <c r="Q55" s="35" t="str">
        <f t="shared" si="16"/>
        <v/>
      </c>
      <c r="R55" s="35" t="str">
        <f t="shared" si="17"/>
        <v/>
      </c>
      <c r="S55" s="35" t="str">
        <f t="shared" si="18"/>
        <v/>
      </c>
    </row>
    <row r="56" spans="1:19" x14ac:dyDescent="0.2">
      <c r="A56" s="62">
        <f t="shared" si="19"/>
        <v>47</v>
      </c>
      <c r="B56" s="79" t="s">
        <v>10</v>
      </c>
      <c r="C56" s="4" t="s">
        <v>43</v>
      </c>
      <c r="D56" s="4"/>
      <c r="E56" s="100">
        <v>8</v>
      </c>
      <c r="F56" s="101" t="s">
        <v>66</v>
      </c>
      <c r="G56" s="106">
        <v>1</v>
      </c>
      <c r="H56" s="101" t="s">
        <v>73</v>
      </c>
      <c r="I56" s="107">
        <f t="shared" ref="I56" si="25">E56/G56*I$2</f>
        <v>0.33333333333333331</v>
      </c>
      <c r="J56" s="92">
        <v>0.33333333333333331</v>
      </c>
      <c r="K56" s="89">
        <v>1</v>
      </c>
      <c r="L56" s="85">
        <f>M55</f>
        <v>43841.312500000007</v>
      </c>
      <c r="M56" s="85">
        <f t="shared" si="24"/>
        <v>43841.312500000007</v>
      </c>
      <c r="N56" s="132"/>
      <c r="P56" s="35" t="str">
        <f t="shared" si="3"/>
        <v/>
      </c>
      <c r="Q56" s="35" t="str">
        <f t="shared" si="16"/>
        <v/>
      </c>
      <c r="R56" s="35" t="str">
        <f t="shared" si="17"/>
        <v/>
      </c>
      <c r="S56" s="35" t="str">
        <f t="shared" si="18"/>
        <v/>
      </c>
    </row>
    <row r="57" spans="1:19" x14ac:dyDescent="0.2">
      <c r="A57" s="63">
        <f t="shared" si="19"/>
        <v>48</v>
      </c>
      <c r="B57" s="80" t="s">
        <v>6</v>
      </c>
      <c r="C57" s="136" t="s">
        <v>118</v>
      </c>
      <c r="D57" s="5"/>
      <c r="E57" s="103">
        <v>1</v>
      </c>
      <c r="F57" s="120" t="s">
        <v>64</v>
      </c>
      <c r="G57" s="109">
        <v>2</v>
      </c>
      <c r="H57" s="104" t="s">
        <v>61</v>
      </c>
      <c r="I57" s="110">
        <f t="shared" ref="I57:I76" si="26">E57/G57*I$2</f>
        <v>2.0833333333333332E-2</v>
      </c>
      <c r="J57" s="93">
        <v>2.0833333333333332E-2</v>
      </c>
      <c r="K57" s="90">
        <v>0</v>
      </c>
      <c r="L57" s="86">
        <f>M56</f>
        <v>43841.312500000007</v>
      </c>
      <c r="M57" s="86">
        <f t="shared" si="24"/>
        <v>43841.333333333343</v>
      </c>
      <c r="N57" s="50">
        <f>M57-L54</f>
        <v>0.37500000000727596</v>
      </c>
      <c r="P57" s="37" t="str">
        <f t="shared" si="3"/>
        <v/>
      </c>
      <c r="Q57" s="37" t="str">
        <f t="shared" si="16"/>
        <v/>
      </c>
      <c r="R57" s="37" t="str">
        <f t="shared" si="17"/>
        <v/>
      </c>
      <c r="S57" s="37" t="str">
        <f t="shared" si="18"/>
        <v/>
      </c>
    </row>
    <row r="58" spans="1:19" x14ac:dyDescent="0.2">
      <c r="A58" s="62">
        <f t="shared" si="19"/>
        <v>49</v>
      </c>
      <c r="B58" s="79" t="s">
        <v>3</v>
      </c>
      <c r="C58" s="135" t="s">
        <v>117</v>
      </c>
      <c r="D58" s="4"/>
      <c r="E58" s="100">
        <v>1</v>
      </c>
      <c r="F58" s="101" t="s">
        <v>64</v>
      </c>
      <c r="G58" s="106">
        <v>2</v>
      </c>
      <c r="H58" s="101" t="s">
        <v>61</v>
      </c>
      <c r="I58" s="107">
        <f t="shared" si="26"/>
        <v>2.0833333333333332E-2</v>
      </c>
      <c r="J58" s="91">
        <v>2.0833333333333332E-2</v>
      </c>
      <c r="K58" s="88">
        <v>0</v>
      </c>
      <c r="L58" s="87">
        <f>L54+1</f>
        <v>43841.958333333336</v>
      </c>
      <c r="M58" s="87">
        <f t="shared" ref="M58:M59" si="27">L58+J58*(1-K58)</f>
        <v>43841.979166666672</v>
      </c>
      <c r="N58" s="130">
        <v>10</v>
      </c>
      <c r="P58" s="33" t="str">
        <f t="shared" si="3"/>
        <v/>
      </c>
      <c r="Q58" s="33" t="str">
        <f t="shared" si="16"/>
        <v/>
      </c>
      <c r="R58" s="33" t="str">
        <f t="shared" si="17"/>
        <v/>
      </c>
      <c r="S58" s="33" t="str">
        <f t="shared" si="18"/>
        <v/>
      </c>
    </row>
    <row r="59" spans="1:19" x14ac:dyDescent="0.2">
      <c r="A59" s="62">
        <f t="shared" si="19"/>
        <v>50</v>
      </c>
      <c r="B59" s="79" t="s">
        <v>112</v>
      </c>
      <c r="C59" s="48" t="s">
        <v>41</v>
      </c>
      <c r="D59" s="24"/>
      <c r="E59" s="101">
        <v>300</v>
      </c>
      <c r="F59" s="101" t="s">
        <v>84</v>
      </c>
      <c r="G59" s="106">
        <v>37.5</v>
      </c>
      <c r="H59" s="112">
        <v>0.2</v>
      </c>
      <c r="I59" s="107">
        <f t="shared" si="26"/>
        <v>0.33333333333333331</v>
      </c>
      <c r="J59" s="92">
        <v>0.33333333333333331</v>
      </c>
      <c r="K59" s="89">
        <v>0</v>
      </c>
      <c r="L59" s="85">
        <f>M58</f>
        <v>43841.979166666672</v>
      </c>
      <c r="M59" s="85">
        <f t="shared" si="27"/>
        <v>43842.312500000007</v>
      </c>
      <c r="N59" s="130"/>
      <c r="P59" s="35"/>
      <c r="Q59" s="35"/>
      <c r="R59" s="35"/>
      <c r="S59" s="35"/>
    </row>
    <row r="60" spans="1:19" x14ac:dyDescent="0.2">
      <c r="A60" s="62">
        <f>MAX(A50:A58)+1</f>
        <v>50</v>
      </c>
      <c r="B60" s="79" t="s">
        <v>37</v>
      </c>
      <c r="C60" s="44" t="s">
        <v>49</v>
      </c>
      <c r="D60" s="4" t="s">
        <v>94</v>
      </c>
      <c r="E60" s="100">
        <v>3</v>
      </c>
      <c r="F60" s="101" t="s">
        <v>66</v>
      </c>
      <c r="G60" s="106">
        <v>1</v>
      </c>
      <c r="H60" s="121" t="s">
        <v>102</v>
      </c>
      <c r="I60" s="107">
        <f t="shared" si="26"/>
        <v>0.125</v>
      </c>
      <c r="J60" s="92">
        <v>0.125</v>
      </c>
      <c r="K60" s="89">
        <v>1</v>
      </c>
      <c r="L60" s="85">
        <f>M59</f>
        <v>43842.312500000007</v>
      </c>
      <c r="M60" s="85">
        <f t="shared" si="24"/>
        <v>43842.312500000007</v>
      </c>
      <c r="N60" s="131"/>
      <c r="P60" s="35" t="str">
        <f t="shared" si="3"/>
        <v/>
      </c>
      <c r="Q60" s="35" t="str">
        <f t="shared" si="16"/>
        <v/>
      </c>
      <c r="R60" s="35" t="str">
        <f t="shared" si="17"/>
        <v/>
      </c>
      <c r="S60" s="35" t="str">
        <f t="shared" si="18"/>
        <v/>
      </c>
    </row>
    <row r="61" spans="1:19" x14ac:dyDescent="0.2">
      <c r="A61" s="62">
        <f t="shared" ref="A61:A68" si="28">MAX(A51:A60)+1</f>
        <v>51</v>
      </c>
      <c r="B61" s="6" t="s">
        <v>17</v>
      </c>
      <c r="C61" s="43" t="s">
        <v>21</v>
      </c>
      <c r="D61" s="4" t="s">
        <v>110</v>
      </c>
      <c r="E61" s="105">
        <v>1500</v>
      </c>
      <c r="F61" s="101" t="s">
        <v>84</v>
      </c>
      <c r="G61" s="101">
        <v>125</v>
      </c>
      <c r="H61" s="101" t="s">
        <v>88</v>
      </c>
      <c r="I61" s="107">
        <f>E61/G61*I$2</f>
        <v>0.5</v>
      </c>
      <c r="J61" s="92">
        <v>0.5</v>
      </c>
      <c r="K61" s="89">
        <v>0.75</v>
      </c>
      <c r="L61" s="85">
        <f>M60</f>
        <v>43842.312500000007</v>
      </c>
      <c r="M61" s="85">
        <f t="shared" si="24"/>
        <v>43842.437500000007</v>
      </c>
      <c r="N61" s="131"/>
      <c r="P61" s="35" t="str">
        <f t="shared" si="3"/>
        <v/>
      </c>
      <c r="Q61" s="35" t="str">
        <f t="shared" si="16"/>
        <v/>
      </c>
      <c r="R61" s="35" t="str">
        <f t="shared" si="17"/>
        <v/>
      </c>
      <c r="S61" s="35" t="str">
        <f t="shared" si="18"/>
        <v/>
      </c>
    </row>
    <row r="62" spans="1:19" x14ac:dyDescent="0.2">
      <c r="A62" s="62">
        <f t="shared" si="28"/>
        <v>52</v>
      </c>
      <c r="B62" s="6" t="s">
        <v>18</v>
      </c>
      <c r="C62" s="4" t="s">
        <v>19</v>
      </c>
      <c r="D62" s="4"/>
      <c r="E62" s="100">
        <v>2</v>
      </c>
      <c r="F62" s="101" t="s">
        <v>66</v>
      </c>
      <c r="G62" s="106">
        <v>1</v>
      </c>
      <c r="H62" s="101" t="s">
        <v>65</v>
      </c>
      <c r="I62" s="107">
        <f t="shared" si="26"/>
        <v>8.3333333333333329E-2</v>
      </c>
      <c r="J62" s="92">
        <v>8.3333333333333329E-2</v>
      </c>
      <c r="K62" s="89">
        <v>0.5</v>
      </c>
      <c r="L62" s="85">
        <f>M61</f>
        <v>43842.437500000007</v>
      </c>
      <c r="M62" s="85">
        <f t="shared" si="24"/>
        <v>43842.479166666672</v>
      </c>
      <c r="N62" s="131"/>
      <c r="P62" s="35" t="str">
        <f t="shared" ref="P62:P83" si="29">IF(L62=0,"Bitte prüfen","")</f>
        <v/>
      </c>
      <c r="Q62" s="35" t="str">
        <f t="shared" ref="Q62:Q83" si="30">IF(J62/I62&lt;0.5,"Bitte prüfen","")</f>
        <v/>
      </c>
      <c r="R62" s="35" t="str">
        <f t="shared" ref="R62:R83" si="31">IF(J62/I62&gt;2.5,"Bitte prüfen","")</f>
        <v/>
      </c>
      <c r="S62" s="35" t="str">
        <f t="shared" si="18"/>
        <v/>
      </c>
    </row>
    <row r="63" spans="1:19" x14ac:dyDescent="0.2">
      <c r="A63" s="63">
        <f t="shared" si="28"/>
        <v>53</v>
      </c>
      <c r="B63" s="8" t="s">
        <v>6</v>
      </c>
      <c r="C63" s="136" t="s">
        <v>118</v>
      </c>
      <c r="D63" s="5"/>
      <c r="E63" s="103">
        <v>1</v>
      </c>
      <c r="F63" s="120" t="s">
        <v>64</v>
      </c>
      <c r="G63" s="109">
        <v>2</v>
      </c>
      <c r="H63" s="104" t="s">
        <v>61</v>
      </c>
      <c r="I63" s="110">
        <f t="shared" si="26"/>
        <v>2.0833333333333332E-2</v>
      </c>
      <c r="J63" s="93">
        <v>2.0833333333333332E-2</v>
      </c>
      <c r="K63" s="90">
        <v>0</v>
      </c>
      <c r="L63" s="86">
        <f>M62</f>
        <v>43842.479166666672</v>
      </c>
      <c r="M63" s="86">
        <f t="shared" si="24"/>
        <v>43842.500000000007</v>
      </c>
      <c r="N63" s="50">
        <f>M63-L58</f>
        <v>0.54166666667151731</v>
      </c>
      <c r="P63" s="37" t="str">
        <f t="shared" si="29"/>
        <v/>
      </c>
      <c r="Q63" s="37" t="str">
        <f t="shared" si="30"/>
        <v/>
      </c>
      <c r="R63" s="37" t="str">
        <f t="shared" si="31"/>
        <v/>
      </c>
      <c r="S63" s="37" t="str">
        <f t="shared" si="18"/>
        <v/>
      </c>
    </row>
    <row r="64" spans="1:19" x14ac:dyDescent="0.2">
      <c r="A64" s="62">
        <f t="shared" si="28"/>
        <v>54</v>
      </c>
      <c r="B64" s="6" t="s">
        <v>3</v>
      </c>
      <c r="C64" s="135" t="s">
        <v>117</v>
      </c>
      <c r="D64" s="4"/>
      <c r="E64" s="100">
        <v>1</v>
      </c>
      <c r="F64" s="101" t="s">
        <v>64</v>
      </c>
      <c r="G64" s="106">
        <v>2</v>
      </c>
      <c r="H64" s="101" t="s">
        <v>61</v>
      </c>
      <c r="I64" s="107">
        <f t="shared" si="26"/>
        <v>2.0833333333333332E-2</v>
      </c>
      <c r="J64" s="91">
        <v>2.0833333333333332E-2</v>
      </c>
      <c r="K64" s="88">
        <v>0</v>
      </c>
      <c r="L64" s="87">
        <f>L58+1</f>
        <v>43842.958333333336</v>
      </c>
      <c r="M64" s="87">
        <f t="shared" si="24"/>
        <v>43842.979166666672</v>
      </c>
      <c r="N64" s="129">
        <v>11</v>
      </c>
      <c r="P64" s="33" t="str">
        <f t="shared" si="29"/>
        <v/>
      </c>
      <c r="Q64" s="33" t="str">
        <f t="shared" si="30"/>
        <v/>
      </c>
      <c r="R64" s="33" t="str">
        <f t="shared" si="31"/>
        <v/>
      </c>
      <c r="S64" s="33" t="str">
        <f t="shared" si="18"/>
        <v/>
      </c>
    </row>
    <row r="65" spans="1:19" x14ac:dyDescent="0.2">
      <c r="A65" s="62">
        <f t="shared" si="28"/>
        <v>55</v>
      </c>
      <c r="B65" s="6" t="s">
        <v>37</v>
      </c>
      <c r="C65" s="44" t="s">
        <v>49</v>
      </c>
      <c r="D65" s="4"/>
      <c r="E65" s="100">
        <v>2</v>
      </c>
      <c r="F65" s="101" t="s">
        <v>66</v>
      </c>
      <c r="G65" s="106">
        <v>1</v>
      </c>
      <c r="H65" s="121" t="s">
        <v>101</v>
      </c>
      <c r="I65" s="107">
        <f t="shared" si="26"/>
        <v>8.3333333333333329E-2</v>
      </c>
      <c r="J65" s="92">
        <v>8.3333333333333329E-2</v>
      </c>
      <c r="K65" s="89">
        <v>0</v>
      </c>
      <c r="L65" s="85">
        <f>M64</f>
        <v>43842.979166666672</v>
      </c>
      <c r="M65" s="85">
        <f t="shared" si="24"/>
        <v>43843.062500000007</v>
      </c>
      <c r="N65" s="132"/>
      <c r="P65" s="35" t="str">
        <f t="shared" si="29"/>
        <v/>
      </c>
      <c r="Q65" s="35" t="str">
        <f t="shared" si="30"/>
        <v/>
      </c>
      <c r="R65" s="35" t="str">
        <f t="shared" si="31"/>
        <v/>
      </c>
      <c r="S65" s="35" t="str">
        <f t="shared" si="18"/>
        <v/>
      </c>
    </row>
    <row r="66" spans="1:19" x14ac:dyDescent="0.2">
      <c r="A66" s="62">
        <f t="shared" si="28"/>
        <v>56</v>
      </c>
      <c r="B66" s="6" t="s">
        <v>20</v>
      </c>
      <c r="C66" s="43" t="s">
        <v>21</v>
      </c>
      <c r="D66" s="4" t="s">
        <v>110</v>
      </c>
      <c r="E66" s="105">
        <v>1500</v>
      </c>
      <c r="F66" s="101" t="s">
        <v>84</v>
      </c>
      <c r="G66" s="101">
        <v>125</v>
      </c>
      <c r="H66" s="101" t="s">
        <v>88</v>
      </c>
      <c r="I66" s="107">
        <f>E66/G66*I$2</f>
        <v>0.5</v>
      </c>
      <c r="J66" s="92">
        <v>0.5</v>
      </c>
      <c r="K66" s="89">
        <v>0.25</v>
      </c>
      <c r="L66" s="85">
        <f>M65</f>
        <v>43843.062500000007</v>
      </c>
      <c r="M66" s="85">
        <f t="shared" si="24"/>
        <v>43843.437500000007</v>
      </c>
      <c r="N66" s="132"/>
      <c r="P66" s="35" t="str">
        <f t="shared" si="29"/>
        <v/>
      </c>
      <c r="Q66" s="35" t="str">
        <f t="shared" si="30"/>
        <v/>
      </c>
      <c r="R66" s="35" t="str">
        <f t="shared" si="31"/>
        <v/>
      </c>
      <c r="S66" s="35" t="str">
        <f t="shared" si="18"/>
        <v/>
      </c>
    </row>
    <row r="67" spans="1:19" x14ac:dyDescent="0.2">
      <c r="A67" s="62">
        <f t="shared" si="28"/>
        <v>57</v>
      </c>
      <c r="B67" s="6" t="s">
        <v>18</v>
      </c>
      <c r="C67" s="4" t="s">
        <v>19</v>
      </c>
      <c r="D67" s="4"/>
      <c r="E67" s="100">
        <v>2</v>
      </c>
      <c r="F67" s="101" t="s">
        <v>66</v>
      </c>
      <c r="G67" s="106">
        <v>1</v>
      </c>
      <c r="H67" s="101" t="s">
        <v>65</v>
      </c>
      <c r="I67" s="107">
        <f t="shared" si="26"/>
        <v>8.3333333333333329E-2</v>
      </c>
      <c r="J67" s="92">
        <v>8.3333333333333329E-2</v>
      </c>
      <c r="K67" s="89">
        <v>0.5</v>
      </c>
      <c r="L67" s="85">
        <f>M66</f>
        <v>43843.437500000007</v>
      </c>
      <c r="M67" s="85">
        <f t="shared" si="24"/>
        <v>43843.479166666672</v>
      </c>
      <c r="N67" s="132"/>
      <c r="P67" s="35" t="str">
        <f t="shared" si="29"/>
        <v/>
      </c>
      <c r="Q67" s="35" t="str">
        <f t="shared" si="30"/>
        <v/>
      </c>
      <c r="R67" s="35" t="str">
        <f t="shared" si="31"/>
        <v/>
      </c>
      <c r="S67" s="35" t="str">
        <f t="shared" si="18"/>
        <v/>
      </c>
    </row>
    <row r="68" spans="1:19" x14ac:dyDescent="0.2">
      <c r="A68" s="63">
        <f t="shared" si="28"/>
        <v>58</v>
      </c>
      <c r="B68" s="8" t="s">
        <v>6</v>
      </c>
      <c r="C68" s="136" t="s">
        <v>118</v>
      </c>
      <c r="D68" s="5"/>
      <c r="E68" s="103">
        <v>1</v>
      </c>
      <c r="F68" s="120" t="s">
        <v>64</v>
      </c>
      <c r="G68" s="109">
        <v>2</v>
      </c>
      <c r="H68" s="104" t="s">
        <v>61</v>
      </c>
      <c r="I68" s="110">
        <f t="shared" si="26"/>
        <v>2.0833333333333332E-2</v>
      </c>
      <c r="J68" s="93">
        <v>2.0833333333333332E-2</v>
      </c>
      <c r="K68" s="90">
        <v>0</v>
      </c>
      <c r="L68" s="86">
        <f>M67</f>
        <v>43843.479166666672</v>
      </c>
      <c r="M68" s="86">
        <f t="shared" si="24"/>
        <v>43843.500000000007</v>
      </c>
      <c r="N68" s="50">
        <f>M68-L64</f>
        <v>0.54166666667151731</v>
      </c>
      <c r="P68" s="37" t="str">
        <f t="shared" si="29"/>
        <v/>
      </c>
      <c r="Q68" s="37" t="str">
        <f t="shared" si="30"/>
        <v/>
      </c>
      <c r="R68" s="37" t="str">
        <f t="shared" si="31"/>
        <v/>
      </c>
      <c r="S68" s="37" t="str">
        <f t="shared" si="18"/>
        <v/>
      </c>
    </row>
    <row r="69" spans="1:19" x14ac:dyDescent="0.2">
      <c r="A69" s="62">
        <f t="shared" si="19"/>
        <v>59</v>
      </c>
      <c r="B69" s="6" t="s">
        <v>3</v>
      </c>
      <c r="C69" s="135" t="s">
        <v>117</v>
      </c>
      <c r="D69" s="4"/>
      <c r="E69" s="100">
        <v>1</v>
      </c>
      <c r="F69" s="101" t="s">
        <v>64</v>
      </c>
      <c r="G69" s="106">
        <v>2</v>
      </c>
      <c r="H69" s="101" t="s">
        <v>61</v>
      </c>
      <c r="I69" s="107">
        <f t="shared" si="26"/>
        <v>2.0833333333333332E-2</v>
      </c>
      <c r="J69" s="91">
        <v>2.0833333333333332E-2</v>
      </c>
      <c r="K69" s="88">
        <v>0</v>
      </c>
      <c r="L69" s="87">
        <f>L64+1</f>
        <v>43843.958333333336</v>
      </c>
      <c r="M69" s="87">
        <f t="shared" ref="M69:M72" si="32">L69+J69*(1-K69)</f>
        <v>43843.979166666672</v>
      </c>
      <c r="N69" s="134">
        <v>12</v>
      </c>
      <c r="P69" s="33" t="str">
        <f t="shared" si="29"/>
        <v/>
      </c>
      <c r="Q69" s="33" t="str">
        <f t="shared" si="30"/>
        <v/>
      </c>
      <c r="R69" s="33" t="str">
        <f t="shared" si="31"/>
        <v/>
      </c>
      <c r="S69" s="33" t="str">
        <f t="shared" si="18"/>
        <v/>
      </c>
    </row>
    <row r="70" spans="1:19" ht="26.25" customHeight="1" x14ac:dyDescent="0.2">
      <c r="A70" s="62">
        <f t="shared" si="19"/>
        <v>60</v>
      </c>
      <c r="B70" s="21" t="s">
        <v>38</v>
      </c>
      <c r="C70" s="44" t="s">
        <v>107</v>
      </c>
      <c r="D70" s="84" t="s">
        <v>113</v>
      </c>
      <c r="E70" s="105">
        <v>22</v>
      </c>
      <c r="F70" s="101" t="s">
        <v>66</v>
      </c>
      <c r="G70" s="101">
        <v>3.75</v>
      </c>
      <c r="H70" s="101" t="s">
        <v>88</v>
      </c>
      <c r="I70" s="107">
        <f>E70/G70*I$2</f>
        <v>0.24444444444444441</v>
      </c>
      <c r="J70" s="68">
        <v>0.25</v>
      </c>
      <c r="K70" s="89">
        <v>0</v>
      </c>
      <c r="L70" s="85">
        <f>M69</f>
        <v>43843.979166666672</v>
      </c>
      <c r="M70" s="85">
        <f t="shared" si="32"/>
        <v>43844.229166666672</v>
      </c>
      <c r="N70" s="131"/>
      <c r="P70" s="35" t="str">
        <f t="shared" si="29"/>
        <v/>
      </c>
      <c r="Q70" s="35" t="str">
        <f t="shared" si="30"/>
        <v/>
      </c>
      <c r="R70" s="35" t="str">
        <f t="shared" si="31"/>
        <v/>
      </c>
      <c r="S70" s="35" t="str">
        <f t="shared" si="18"/>
        <v/>
      </c>
    </row>
    <row r="71" spans="1:19" x14ac:dyDescent="0.2">
      <c r="A71" s="62">
        <f t="shared" si="19"/>
        <v>61</v>
      </c>
      <c r="B71" s="6" t="s">
        <v>28</v>
      </c>
      <c r="C71" s="4" t="s">
        <v>29</v>
      </c>
      <c r="D71" s="4" t="s">
        <v>27</v>
      </c>
      <c r="E71" s="100">
        <v>1</v>
      </c>
      <c r="F71" s="101" t="s">
        <v>66</v>
      </c>
      <c r="G71" s="106">
        <v>0.25</v>
      </c>
      <c r="H71" s="101" t="s">
        <v>65</v>
      </c>
      <c r="I71" s="107">
        <f t="shared" si="26"/>
        <v>0.16666666666666666</v>
      </c>
      <c r="J71" s="92">
        <v>0.16666666666666666</v>
      </c>
      <c r="K71" s="89">
        <v>0.5</v>
      </c>
      <c r="L71" s="85">
        <f>M70</f>
        <v>43844.229166666672</v>
      </c>
      <c r="M71" s="85">
        <f t="shared" si="32"/>
        <v>43844.312500000007</v>
      </c>
      <c r="N71" s="131"/>
      <c r="P71" s="35" t="str">
        <f t="shared" si="29"/>
        <v/>
      </c>
      <c r="Q71" s="35" t="str">
        <f t="shared" si="30"/>
        <v/>
      </c>
      <c r="R71" s="35" t="str">
        <f t="shared" si="31"/>
        <v/>
      </c>
      <c r="S71" s="35" t="str">
        <f t="shared" si="18"/>
        <v/>
      </c>
    </row>
    <row r="72" spans="1:19" x14ac:dyDescent="0.2">
      <c r="A72" s="63">
        <f t="shared" si="19"/>
        <v>62</v>
      </c>
      <c r="B72" s="8" t="s">
        <v>6</v>
      </c>
      <c r="C72" s="136" t="s">
        <v>118</v>
      </c>
      <c r="D72" s="5"/>
      <c r="E72" s="103">
        <v>1</v>
      </c>
      <c r="F72" s="120" t="s">
        <v>64</v>
      </c>
      <c r="G72" s="109">
        <v>2</v>
      </c>
      <c r="H72" s="104" t="s">
        <v>61</v>
      </c>
      <c r="I72" s="110">
        <f t="shared" si="26"/>
        <v>2.0833333333333332E-2</v>
      </c>
      <c r="J72" s="93">
        <v>2.0833333333333332E-2</v>
      </c>
      <c r="K72" s="90">
        <v>0</v>
      </c>
      <c r="L72" s="86">
        <f>M71</f>
        <v>43844.312500000007</v>
      </c>
      <c r="M72" s="86">
        <f t="shared" si="32"/>
        <v>43844.333333333343</v>
      </c>
      <c r="N72" s="50">
        <f>M72-L69</f>
        <v>0.37500000000727596</v>
      </c>
      <c r="P72" s="37" t="str">
        <f t="shared" si="29"/>
        <v/>
      </c>
      <c r="Q72" s="37" t="str">
        <f t="shared" si="30"/>
        <v/>
      </c>
      <c r="R72" s="37" t="str">
        <f t="shared" si="31"/>
        <v/>
      </c>
      <c r="S72" s="37" t="str">
        <f t="shared" si="18"/>
        <v/>
      </c>
    </row>
    <row r="73" spans="1:19" x14ac:dyDescent="0.2">
      <c r="A73" s="62">
        <f t="shared" si="19"/>
        <v>63</v>
      </c>
      <c r="B73" s="6" t="s">
        <v>3</v>
      </c>
      <c r="C73" s="135" t="s">
        <v>117</v>
      </c>
      <c r="D73" s="4"/>
      <c r="E73" s="100">
        <v>1</v>
      </c>
      <c r="F73" s="101" t="s">
        <v>64</v>
      </c>
      <c r="G73" s="106">
        <v>2</v>
      </c>
      <c r="H73" s="101" t="s">
        <v>61</v>
      </c>
      <c r="I73" s="107">
        <f t="shared" si="26"/>
        <v>2.0833333333333332E-2</v>
      </c>
      <c r="J73" s="91">
        <v>2.0833333333333332E-2</v>
      </c>
      <c r="K73" s="88">
        <v>0</v>
      </c>
      <c r="L73" s="87">
        <f>L69+1</f>
        <v>43844.958333333336</v>
      </c>
      <c r="M73" s="87">
        <f t="shared" ref="M73" si="33">L73+J73*(1-K73)</f>
        <v>43844.979166666672</v>
      </c>
      <c r="N73" s="133">
        <v>13</v>
      </c>
      <c r="P73" s="33" t="str">
        <f t="shared" si="29"/>
        <v/>
      </c>
      <c r="Q73" s="33" t="str">
        <f t="shared" si="30"/>
        <v/>
      </c>
      <c r="R73" s="33" t="str">
        <f t="shared" si="31"/>
        <v/>
      </c>
      <c r="S73" s="33" t="str">
        <f t="shared" si="18"/>
        <v/>
      </c>
    </row>
    <row r="74" spans="1:19" x14ac:dyDescent="0.2">
      <c r="A74" s="62">
        <f t="shared" si="19"/>
        <v>64</v>
      </c>
      <c r="B74" s="6" t="s">
        <v>30</v>
      </c>
      <c r="C74" s="24" t="s">
        <v>48</v>
      </c>
      <c r="D74" s="4"/>
      <c r="E74" s="100">
        <v>1500</v>
      </c>
      <c r="F74" s="101" t="s">
        <v>84</v>
      </c>
      <c r="G74" s="106">
        <v>300</v>
      </c>
      <c r="H74" s="101" t="s">
        <v>88</v>
      </c>
      <c r="I74" s="107">
        <f t="shared" si="26"/>
        <v>0.20833333333333331</v>
      </c>
      <c r="J74" s="92">
        <v>0.20833333333333334</v>
      </c>
      <c r="K74" s="89">
        <v>0</v>
      </c>
      <c r="L74" s="85">
        <f>M73</f>
        <v>43844.979166666672</v>
      </c>
      <c r="M74" s="85">
        <f t="shared" si="24"/>
        <v>43845.187500000007</v>
      </c>
      <c r="N74" s="132"/>
      <c r="P74" s="35" t="str">
        <f t="shared" si="29"/>
        <v/>
      </c>
      <c r="Q74" s="35" t="str">
        <f t="shared" si="30"/>
        <v/>
      </c>
      <c r="R74" s="35" t="str">
        <f t="shared" si="31"/>
        <v/>
      </c>
      <c r="S74" s="35" t="str">
        <f t="shared" si="18"/>
        <v/>
      </c>
    </row>
    <row r="75" spans="1:19" x14ac:dyDescent="0.2">
      <c r="A75" s="62">
        <f t="shared" si="19"/>
        <v>65</v>
      </c>
      <c r="B75" s="6" t="s">
        <v>40</v>
      </c>
      <c r="C75" s="4" t="s">
        <v>106</v>
      </c>
      <c r="D75" s="22"/>
      <c r="E75" s="100">
        <v>1500</v>
      </c>
      <c r="F75" s="101" t="s">
        <v>84</v>
      </c>
      <c r="G75" s="106">
        <v>375</v>
      </c>
      <c r="H75" s="101" t="s">
        <v>88</v>
      </c>
      <c r="I75" s="107">
        <f t="shared" si="26"/>
        <v>0.16666666666666666</v>
      </c>
      <c r="J75" s="92">
        <v>0.16666666666666666</v>
      </c>
      <c r="K75" s="89">
        <v>0.25</v>
      </c>
      <c r="L75" s="85">
        <f>M74</f>
        <v>43845.187500000007</v>
      </c>
      <c r="M75" s="85">
        <f t="shared" si="24"/>
        <v>43845.312500000007</v>
      </c>
      <c r="N75" s="132"/>
      <c r="P75" s="35" t="str">
        <f t="shared" si="29"/>
        <v/>
      </c>
      <c r="Q75" s="35" t="str">
        <f t="shared" si="30"/>
        <v/>
      </c>
      <c r="R75" s="35" t="str">
        <f t="shared" si="31"/>
        <v/>
      </c>
      <c r="S75" s="35" t="str">
        <f t="shared" si="18"/>
        <v/>
      </c>
    </row>
    <row r="76" spans="1:19" x14ac:dyDescent="0.2">
      <c r="A76" s="63">
        <f t="shared" si="19"/>
        <v>66</v>
      </c>
      <c r="B76" s="8" t="s">
        <v>6</v>
      </c>
      <c r="C76" s="136" t="s">
        <v>118</v>
      </c>
      <c r="D76" s="5"/>
      <c r="E76" s="103">
        <v>1</v>
      </c>
      <c r="F76" s="120" t="s">
        <v>64</v>
      </c>
      <c r="G76" s="109">
        <v>2</v>
      </c>
      <c r="H76" s="104" t="s">
        <v>61</v>
      </c>
      <c r="I76" s="110">
        <f t="shared" si="26"/>
        <v>2.0833333333333332E-2</v>
      </c>
      <c r="J76" s="93">
        <v>2.0833333333333332E-2</v>
      </c>
      <c r="K76" s="90">
        <v>0</v>
      </c>
      <c r="L76" s="86">
        <f>M75</f>
        <v>43845.312500000007</v>
      </c>
      <c r="M76" s="86">
        <f t="shared" si="24"/>
        <v>43845.333333333343</v>
      </c>
      <c r="N76" s="50">
        <f>M76-L73</f>
        <v>0.37500000000727596</v>
      </c>
      <c r="P76" s="37" t="str">
        <f t="shared" si="29"/>
        <v/>
      </c>
      <c r="Q76" s="37" t="str">
        <f t="shared" si="30"/>
        <v/>
      </c>
      <c r="R76" s="37" t="str">
        <f t="shared" si="31"/>
        <v/>
      </c>
      <c r="S76" s="37" t="str">
        <f t="shared" si="18"/>
        <v/>
      </c>
    </row>
    <row r="77" spans="1:19" x14ac:dyDescent="0.2">
      <c r="A77" s="15"/>
      <c r="B77" s="14"/>
      <c r="C77" s="15"/>
      <c r="D77" s="15"/>
      <c r="E77" s="42"/>
      <c r="F77" s="94"/>
      <c r="G77" s="94"/>
      <c r="H77" s="94"/>
      <c r="I77" s="95"/>
      <c r="J77" s="94"/>
      <c r="K77" s="96"/>
      <c r="L77" s="95"/>
      <c r="M77" s="95"/>
      <c r="N77" s="97"/>
      <c r="P77" s="42"/>
      <c r="Q77" s="42"/>
      <c r="R77" s="42"/>
      <c r="S77" s="38"/>
    </row>
    <row r="78" spans="1:19" x14ac:dyDescent="0.2">
      <c r="A78" s="20" t="s">
        <v>60</v>
      </c>
      <c r="B78" s="14"/>
      <c r="C78" s="15"/>
      <c r="D78" s="15"/>
      <c r="E78" s="42"/>
      <c r="F78" s="94"/>
      <c r="G78" s="94"/>
      <c r="H78" s="94"/>
      <c r="I78" s="95"/>
      <c r="J78" s="94"/>
      <c r="K78" s="96"/>
      <c r="L78" s="95"/>
      <c r="M78" s="95"/>
      <c r="N78" s="97"/>
      <c r="P78" s="42"/>
      <c r="Q78" s="42"/>
      <c r="R78" s="42"/>
      <c r="S78" s="38"/>
    </row>
    <row r="79" spans="1:19" x14ac:dyDescent="0.2">
      <c r="A79" s="20"/>
      <c r="B79" s="14"/>
      <c r="C79" s="15"/>
      <c r="D79" s="15"/>
      <c r="E79" s="42"/>
      <c r="F79" s="94"/>
      <c r="G79" s="94"/>
      <c r="H79" s="94"/>
      <c r="I79" s="95"/>
      <c r="J79" s="56"/>
      <c r="K79" s="47" t="s">
        <v>57</v>
      </c>
      <c r="L79" s="160">
        <v>43846.291666666664</v>
      </c>
      <c r="M79" s="160"/>
      <c r="N79" s="97"/>
      <c r="P79" s="42"/>
      <c r="Q79" s="42"/>
      <c r="R79" s="42"/>
      <c r="S79" s="38"/>
    </row>
    <row r="80" spans="1:19" x14ac:dyDescent="0.2">
      <c r="A80" s="64">
        <f t="shared" ref="A80:A83" si="34">MAX(A71:A79)+1</f>
        <v>67</v>
      </c>
      <c r="B80" s="45" t="s">
        <v>3</v>
      </c>
      <c r="C80" s="135" t="s">
        <v>117</v>
      </c>
      <c r="D80" s="46"/>
      <c r="E80" s="122">
        <v>1</v>
      </c>
      <c r="F80" s="114" t="s">
        <v>64</v>
      </c>
      <c r="G80" s="115">
        <v>2</v>
      </c>
      <c r="H80" s="116" t="s">
        <v>61</v>
      </c>
      <c r="I80" s="117">
        <f>E80/G80*I$2</f>
        <v>2.0833333333333332E-2</v>
      </c>
      <c r="J80" s="91">
        <v>2.0833333333333332E-2</v>
      </c>
      <c r="K80" s="88">
        <v>0</v>
      </c>
      <c r="L80" s="87">
        <f>L79</f>
        <v>43846.291666666664</v>
      </c>
      <c r="M80" s="87">
        <f t="shared" ref="M80" si="35">L80+J80*(1-K80)</f>
        <v>43846.3125</v>
      </c>
      <c r="N80" s="134">
        <v>14</v>
      </c>
      <c r="P80" s="33" t="str">
        <f t="shared" si="29"/>
        <v/>
      </c>
      <c r="Q80" s="33" t="str">
        <f t="shared" si="30"/>
        <v/>
      </c>
      <c r="R80" s="33" t="str">
        <f t="shared" si="31"/>
        <v/>
      </c>
      <c r="S80" s="33" t="str">
        <f t="shared" ref="S80:S83" si="36">IF(K80&lt;0,"Bitte prüfen",IF(K80&gt;1,"Bitte prüfen",""))</f>
        <v/>
      </c>
    </row>
    <row r="81" spans="1:19" x14ac:dyDescent="0.2">
      <c r="A81" s="65">
        <f t="shared" si="34"/>
        <v>68</v>
      </c>
      <c r="B81" s="6" t="s">
        <v>23</v>
      </c>
      <c r="C81" s="24" t="s">
        <v>47</v>
      </c>
      <c r="D81" s="4" t="s">
        <v>11</v>
      </c>
      <c r="E81" s="100">
        <v>1500</v>
      </c>
      <c r="F81" s="101" t="s">
        <v>84</v>
      </c>
      <c r="G81" s="106">
        <v>387.5</v>
      </c>
      <c r="H81" s="101" t="s">
        <v>88</v>
      </c>
      <c r="I81" s="107">
        <f>E81/G81*I$2</f>
        <v>0.16129032258064516</v>
      </c>
      <c r="J81" s="92">
        <v>0.16666666666666666</v>
      </c>
      <c r="K81" s="89">
        <v>0</v>
      </c>
      <c r="L81" s="85">
        <f>M80</f>
        <v>43846.3125</v>
      </c>
      <c r="M81" s="85">
        <f>L81+J81*(1-K81)</f>
        <v>43846.479166666664</v>
      </c>
      <c r="N81" s="131"/>
      <c r="P81" s="35" t="str">
        <f t="shared" si="29"/>
        <v/>
      </c>
      <c r="Q81" s="35" t="str">
        <f t="shared" si="30"/>
        <v/>
      </c>
      <c r="R81" s="35" t="str">
        <f t="shared" si="31"/>
        <v/>
      </c>
      <c r="S81" s="35" t="str">
        <f t="shared" si="36"/>
        <v/>
      </c>
    </row>
    <row r="82" spans="1:19" x14ac:dyDescent="0.2">
      <c r="A82" s="65">
        <f t="shared" si="34"/>
        <v>69</v>
      </c>
      <c r="B82" s="6" t="s">
        <v>39</v>
      </c>
      <c r="C82" s="4" t="s">
        <v>46</v>
      </c>
      <c r="D82" s="4" t="s">
        <v>11</v>
      </c>
      <c r="E82" s="100">
        <v>1500</v>
      </c>
      <c r="F82" s="101" t="s">
        <v>84</v>
      </c>
      <c r="G82" s="106">
        <v>750</v>
      </c>
      <c r="H82" s="101" t="s">
        <v>88</v>
      </c>
      <c r="I82" s="107">
        <f>E82/G82*I$2</f>
        <v>8.3333333333333329E-2</v>
      </c>
      <c r="J82" s="92">
        <v>8.3333333333333329E-2</v>
      </c>
      <c r="K82" s="89">
        <v>0</v>
      </c>
      <c r="L82" s="85">
        <f>M81</f>
        <v>43846.479166666664</v>
      </c>
      <c r="M82" s="85">
        <f>L82+J82*(1-K82)</f>
        <v>43846.5625</v>
      </c>
      <c r="N82" s="131"/>
      <c r="P82" s="35" t="str">
        <f t="shared" si="29"/>
        <v/>
      </c>
      <c r="Q82" s="35" t="str">
        <f t="shared" si="30"/>
        <v/>
      </c>
      <c r="R82" s="35" t="str">
        <f t="shared" si="31"/>
        <v/>
      </c>
      <c r="S82" s="35" t="str">
        <f t="shared" si="36"/>
        <v/>
      </c>
    </row>
    <row r="83" spans="1:19" x14ac:dyDescent="0.2">
      <c r="A83" s="63">
        <f t="shared" si="34"/>
        <v>70</v>
      </c>
      <c r="B83" s="8" t="s">
        <v>6</v>
      </c>
      <c r="C83" s="136" t="s">
        <v>118</v>
      </c>
      <c r="D83" s="5"/>
      <c r="E83" s="103">
        <v>1</v>
      </c>
      <c r="F83" s="120" t="s">
        <v>64</v>
      </c>
      <c r="G83" s="109">
        <v>2</v>
      </c>
      <c r="H83" s="104" t="s">
        <v>61</v>
      </c>
      <c r="I83" s="110">
        <f>E83/G83*I$2</f>
        <v>2.0833333333333332E-2</v>
      </c>
      <c r="J83" s="93">
        <v>2.0833333333333332E-2</v>
      </c>
      <c r="K83" s="90">
        <v>0</v>
      </c>
      <c r="L83" s="86">
        <f>M82</f>
        <v>43846.5625</v>
      </c>
      <c r="M83" s="86">
        <f>L83+J83*(1-K83)</f>
        <v>43846.583333333336</v>
      </c>
      <c r="N83" s="50">
        <f>M83-L80</f>
        <v>0.29166666667151731</v>
      </c>
      <c r="P83" s="37" t="str">
        <f t="shared" si="29"/>
        <v/>
      </c>
      <c r="Q83" s="37" t="str">
        <f t="shared" si="30"/>
        <v/>
      </c>
      <c r="R83" s="37" t="str">
        <f t="shared" si="31"/>
        <v/>
      </c>
      <c r="S83" s="37" t="str">
        <f t="shared" si="36"/>
        <v/>
      </c>
    </row>
    <row r="85" spans="1:19" x14ac:dyDescent="0.2">
      <c r="H85" s="57" t="s">
        <v>103</v>
      </c>
      <c r="I85" s="61">
        <f>11*N76</f>
        <v>4.1250000000800355</v>
      </c>
    </row>
    <row r="86" spans="1:19" x14ac:dyDescent="0.2">
      <c r="H86" s="57" t="s">
        <v>105</v>
      </c>
      <c r="I86" s="76">
        <f>2*N68</f>
        <v>1.0833333333430346</v>
      </c>
    </row>
    <row r="87" spans="1:19" x14ac:dyDescent="0.2">
      <c r="H87" s="57" t="s">
        <v>109</v>
      </c>
      <c r="I87" s="61">
        <f>(N80-N73)*N83</f>
        <v>0.29166666667151731</v>
      </c>
    </row>
    <row r="88" spans="1:19" x14ac:dyDescent="0.2">
      <c r="H88" s="57" t="s">
        <v>100</v>
      </c>
      <c r="I88" s="61">
        <f>I85+I86+I87</f>
        <v>5.5000000000945874</v>
      </c>
    </row>
  </sheetData>
  <mergeCells count="4">
    <mergeCell ref="L2:M2"/>
    <mergeCell ref="L79:M79"/>
    <mergeCell ref="B1:G1"/>
    <mergeCell ref="J2:K2"/>
  </mergeCells>
  <pageMargins left="0.31496062992125984" right="0.31496062992125984" top="0.78740157480314965" bottom="0.78740157480314965" header="0.31496062992125984" footer="0.31496062992125984"/>
  <pageSetup paperSize="8" orientation="landscape" r:id="rId1"/>
  <headerFooter>
    <oddHeader>&amp;L&amp;"DB Office,Fett"&amp;14Bau- und Sperrzeitenkatalog</oddHeader>
    <oddFooter>&amp;L&amp;F /
&amp;A&amp;C&amp;P / &amp;N&amp;RRev-Index: 2.0
Gültig ab: 01.05.2024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5"/>
  <sheetViews>
    <sheetView zoomScaleNormal="100" workbookViewId="0">
      <selection activeCell="H1" sqref="H1:N1"/>
    </sheetView>
  </sheetViews>
  <sheetFormatPr baseColWidth="10" defaultRowHeight="12.75" x14ac:dyDescent="0.2"/>
  <cols>
    <col min="1" max="1" width="6.375" customWidth="1"/>
    <col min="2" max="2" width="29.25" customWidth="1"/>
    <col min="3" max="3" width="9.875" customWidth="1"/>
    <col min="4" max="4" width="12.25" customWidth="1"/>
    <col min="5" max="5" width="8.375" customWidth="1"/>
    <col min="6" max="6" width="9.75" customWidth="1"/>
    <col min="7" max="7" width="8.875" customWidth="1"/>
    <col min="8" max="8" width="15.75" bestFit="1" customWidth="1"/>
    <col min="9" max="9" width="6.375" customWidth="1"/>
    <col min="10" max="10" width="8.25" customWidth="1"/>
    <col min="11" max="11" width="6.375" customWidth="1"/>
    <col min="12" max="12" width="16.375" customWidth="1"/>
    <col min="13" max="13" width="16.125" customWidth="1"/>
    <col min="14" max="14" width="8.875" bestFit="1" customWidth="1"/>
    <col min="15" max="15" width="7.125" customWidth="1"/>
    <col min="16" max="16" width="2.625" customWidth="1"/>
  </cols>
  <sheetData>
    <row r="1" spans="1:20" ht="42.75" customHeight="1" x14ac:dyDescent="0.2">
      <c r="A1" s="168" t="s">
        <v>56</v>
      </c>
      <c r="B1" s="170" t="s">
        <v>124</v>
      </c>
      <c r="C1" s="170"/>
      <c r="D1" s="170"/>
      <c r="E1" s="170"/>
      <c r="F1" s="170"/>
      <c r="G1" s="170"/>
      <c r="H1" s="162" t="s">
        <v>161</v>
      </c>
      <c r="I1" s="98">
        <v>4.1666666666666664E-2</v>
      </c>
      <c r="J1" s="163" t="s">
        <v>162</v>
      </c>
      <c r="K1" s="163"/>
      <c r="L1" s="164">
        <v>43832.958333333336</v>
      </c>
      <c r="M1" s="164"/>
      <c r="N1" s="143"/>
      <c r="O1" s="32"/>
    </row>
    <row r="2" spans="1:20" ht="51" x14ac:dyDescent="0.2">
      <c r="A2" s="169" t="s">
        <v>163</v>
      </c>
      <c r="B2" s="169" t="s">
        <v>55</v>
      </c>
      <c r="C2" s="169" t="s">
        <v>0</v>
      </c>
      <c r="D2" s="169" t="s">
        <v>169</v>
      </c>
      <c r="E2" s="169" t="s">
        <v>50</v>
      </c>
      <c r="F2" s="169" t="s">
        <v>164</v>
      </c>
      <c r="G2" s="169" t="s">
        <v>165</v>
      </c>
      <c r="H2" s="169" t="s">
        <v>166</v>
      </c>
      <c r="I2" s="169" t="s">
        <v>51</v>
      </c>
      <c r="J2" s="169" t="s">
        <v>52</v>
      </c>
      <c r="K2" s="169" t="s">
        <v>167</v>
      </c>
      <c r="L2" s="169" t="s">
        <v>1</v>
      </c>
      <c r="M2" s="169" t="s">
        <v>2</v>
      </c>
      <c r="N2" s="167" t="s">
        <v>154</v>
      </c>
      <c r="O2" s="169" t="s">
        <v>168</v>
      </c>
      <c r="Q2" s="169" t="s">
        <v>53</v>
      </c>
      <c r="R2" s="169" t="s">
        <v>114</v>
      </c>
      <c r="S2" s="169" t="s">
        <v>115</v>
      </c>
      <c r="T2" s="169" t="s">
        <v>54</v>
      </c>
    </row>
    <row r="3" spans="1:20" ht="14.25" x14ac:dyDescent="0.2">
      <c r="A3" s="165">
        <v>1</v>
      </c>
      <c r="B3" s="166">
        <v>2</v>
      </c>
      <c r="C3" s="166">
        <v>3</v>
      </c>
      <c r="D3" s="166">
        <v>4</v>
      </c>
      <c r="E3" s="166">
        <v>5</v>
      </c>
      <c r="F3" s="166">
        <v>6</v>
      </c>
      <c r="G3" s="166">
        <v>7</v>
      </c>
      <c r="H3" s="166">
        <v>8</v>
      </c>
      <c r="I3" s="166">
        <v>9</v>
      </c>
      <c r="J3" s="166">
        <v>10</v>
      </c>
      <c r="K3" s="166">
        <v>11</v>
      </c>
      <c r="L3" s="166">
        <v>12</v>
      </c>
      <c r="M3" s="166">
        <v>13</v>
      </c>
      <c r="N3" s="165">
        <v>14</v>
      </c>
      <c r="O3" s="166">
        <v>15</v>
      </c>
      <c r="Q3" s="166">
        <v>16</v>
      </c>
      <c r="R3" s="166">
        <v>17</v>
      </c>
      <c r="S3" s="166">
        <v>18</v>
      </c>
      <c r="T3" s="166">
        <v>19</v>
      </c>
    </row>
    <row r="4" spans="1:20" x14ac:dyDescent="0.2">
      <c r="A4" s="64"/>
      <c r="B4" s="6"/>
      <c r="C4" s="6"/>
      <c r="D4" s="10"/>
      <c r="E4" s="105"/>
      <c r="F4" s="100"/>
      <c r="G4" s="106"/>
      <c r="H4" s="100"/>
      <c r="I4" s="107"/>
      <c r="J4" s="54"/>
      <c r="K4" s="81"/>
      <c r="L4" s="45"/>
      <c r="M4" s="58"/>
      <c r="N4" s="58"/>
      <c r="O4" s="157">
        <v>1</v>
      </c>
      <c r="Q4" s="33"/>
      <c r="R4" s="33"/>
      <c r="S4" s="33"/>
      <c r="T4" s="33"/>
    </row>
    <row r="5" spans="1:20" ht="25.5" x14ac:dyDescent="0.2">
      <c r="A5" s="152">
        <v>1</v>
      </c>
      <c r="B5" s="146" t="s">
        <v>156</v>
      </c>
      <c r="C5" s="151" t="s">
        <v>117</v>
      </c>
      <c r="D5" s="7" t="s">
        <v>157</v>
      </c>
      <c r="E5" s="147">
        <v>1</v>
      </c>
      <c r="F5" s="104" t="s">
        <v>64</v>
      </c>
      <c r="G5" s="109">
        <v>2</v>
      </c>
      <c r="H5" s="148" t="s">
        <v>61</v>
      </c>
      <c r="I5" s="149">
        <f>E5/G5*I$1</f>
        <v>2.0833333333333332E-2</v>
      </c>
      <c r="J5" s="150">
        <v>2.0833333333333332E-2</v>
      </c>
      <c r="K5" s="82">
        <v>0</v>
      </c>
      <c r="L5" s="59">
        <f>L1</f>
        <v>43832.958333333336</v>
      </c>
      <c r="M5" s="59">
        <f>L5+J5</f>
        <v>43832.979166666672</v>
      </c>
      <c r="N5" s="59"/>
      <c r="O5" s="140"/>
      <c r="Q5" s="35" t="str">
        <f>IF(L5=0,"Bitte prüfen","")</f>
        <v/>
      </c>
      <c r="R5" s="35" t="str">
        <f>IF(J5/I5&lt;0.5,"Bitte prüfen","")</f>
        <v/>
      </c>
      <c r="S5" s="35" t="str">
        <f>IF(J5/I5&gt;2.5,"Bitte prüfen","")</f>
        <v/>
      </c>
      <c r="T5" s="35" t="str">
        <f>IF(K5&lt;0,"Bitte prüfen",IF(K5&gt;1.5,"Bitte prüfen",""))</f>
        <v/>
      </c>
    </row>
    <row r="6" spans="1:20" x14ac:dyDescent="0.2">
      <c r="A6" s="64"/>
      <c r="B6" s="45"/>
      <c r="C6" s="45"/>
      <c r="D6" s="137"/>
      <c r="E6" s="144"/>
      <c r="F6" s="122"/>
      <c r="G6" s="114"/>
      <c r="H6" s="122"/>
      <c r="I6" s="144"/>
      <c r="J6" s="145"/>
      <c r="K6" s="45"/>
      <c r="L6" s="45"/>
      <c r="M6" s="45"/>
      <c r="N6" s="45"/>
      <c r="O6" s="123"/>
      <c r="Q6" s="6"/>
      <c r="R6" s="6"/>
      <c r="S6" s="6"/>
      <c r="T6" s="10"/>
    </row>
    <row r="7" spans="1:20" ht="25.5" x14ac:dyDescent="0.2">
      <c r="A7" s="152">
        <f>MAX(A4:A5)+1</f>
        <v>2</v>
      </c>
      <c r="B7" s="7" t="s">
        <v>120</v>
      </c>
      <c r="C7" s="141" t="s">
        <v>132</v>
      </c>
      <c r="D7" s="138"/>
      <c r="E7" s="103">
        <v>55</v>
      </c>
      <c r="F7" s="103" t="s">
        <v>66</v>
      </c>
      <c r="G7" s="109">
        <v>7</v>
      </c>
      <c r="H7" s="139"/>
      <c r="I7" s="149">
        <f t="shared" ref="I7:I9" si="0">E7/G7*I$1</f>
        <v>0.32738095238095233</v>
      </c>
      <c r="J7" s="55">
        <v>0.33333333333333331</v>
      </c>
      <c r="K7" s="82">
        <v>0</v>
      </c>
      <c r="L7" s="59">
        <f>IF(K7=100%,L5,IF(K7&gt;0%,M5-J5*K7,M5))</f>
        <v>43832.979166666672</v>
      </c>
      <c r="M7" s="59">
        <f t="shared" ref="M7" si="1">L7+J7*(1-K7)</f>
        <v>43833.312500000007</v>
      </c>
      <c r="N7" s="59"/>
      <c r="O7" s="140"/>
      <c r="Q7" s="9" t="str">
        <f>IF(L7=0,"Bitte prüfen","")</f>
        <v/>
      </c>
      <c r="R7" s="9" t="str">
        <f>IF(J7/I7&lt;0.5,"Bitte prüfen","")</f>
        <v/>
      </c>
      <c r="S7" s="9" t="str">
        <f>IF(J7/I7&gt;2.5,"Bitte prüfen","")</f>
        <v/>
      </c>
      <c r="T7" s="11" t="str">
        <f t="shared" ref="T7:T13" si="2">IF(K7&lt;0,"Bitte prüfen",IF(K7&gt;1,"Bitte prüfen",""))</f>
        <v/>
      </c>
    </row>
    <row r="8" spans="1:20" x14ac:dyDescent="0.2">
      <c r="A8" s="64"/>
      <c r="B8" s="6"/>
      <c r="C8" s="6"/>
      <c r="D8" s="10"/>
      <c r="E8" s="105"/>
      <c r="F8" s="100"/>
      <c r="G8" s="106"/>
      <c r="H8" s="100"/>
      <c r="I8" s="107"/>
      <c r="J8" s="54"/>
      <c r="K8" s="81"/>
      <c r="L8" s="45"/>
      <c r="M8" s="58"/>
      <c r="N8" s="58"/>
      <c r="O8" s="128">
        <v>3</v>
      </c>
      <c r="Q8" s="33"/>
      <c r="R8" s="33"/>
      <c r="S8" s="33"/>
      <c r="T8" s="33" t="str">
        <f t="shared" si="2"/>
        <v/>
      </c>
    </row>
    <row r="9" spans="1:20" ht="38.25" x14ac:dyDescent="0.2">
      <c r="A9" s="152">
        <f>MAX(A6:A7)+1</f>
        <v>3</v>
      </c>
      <c r="B9" s="146" t="s">
        <v>142</v>
      </c>
      <c r="C9" s="151" t="s">
        <v>134</v>
      </c>
      <c r="D9" s="7" t="s">
        <v>143</v>
      </c>
      <c r="E9" s="147">
        <v>55</v>
      </c>
      <c r="F9" s="104" t="s">
        <v>66</v>
      </c>
      <c r="G9" s="109">
        <v>1</v>
      </c>
      <c r="H9" s="148" t="s">
        <v>145</v>
      </c>
      <c r="I9" s="149">
        <f t="shared" si="0"/>
        <v>2.2916666666666665</v>
      </c>
      <c r="J9" s="150" t="s">
        <v>131</v>
      </c>
      <c r="K9" s="82">
        <v>0</v>
      </c>
      <c r="L9" s="59">
        <f>IF(K9=100%,L7,IF(K9&gt;0%,M7-J7*K9,M7))</f>
        <v>43833.312500000007</v>
      </c>
      <c r="M9" s="59">
        <f t="shared" ref="M9:M15" si="3">L9+J9*(1-K9)</f>
        <v>43835.604166666672</v>
      </c>
      <c r="N9" s="59"/>
      <c r="O9" s="125"/>
      <c r="Q9" s="35" t="str">
        <f>IF(L9=0,"Bitte prüfen","")</f>
        <v/>
      </c>
      <c r="R9" s="35" t="str">
        <f>IF(J9/I9&lt;0.5,"Bitte prüfen","")</f>
        <v/>
      </c>
      <c r="S9" s="35" t="str">
        <f>IF(J9/I9&gt;2.5,"Bitte prüfen","")</f>
        <v/>
      </c>
      <c r="T9" s="35" t="str">
        <f t="shared" si="2"/>
        <v/>
      </c>
    </row>
    <row r="10" spans="1:20" x14ac:dyDescent="0.2">
      <c r="A10" s="64"/>
      <c r="B10" s="6"/>
      <c r="C10" s="6"/>
      <c r="D10" s="10"/>
      <c r="E10" s="105"/>
      <c r="F10" s="100"/>
      <c r="G10" s="106"/>
      <c r="H10" s="100"/>
      <c r="I10" s="107"/>
      <c r="J10" s="54"/>
      <c r="K10" s="81"/>
      <c r="L10" s="45"/>
      <c r="M10" s="58"/>
      <c r="N10" s="58"/>
      <c r="O10" s="157">
        <v>4</v>
      </c>
      <c r="Q10" s="33"/>
      <c r="R10" s="33"/>
      <c r="S10" s="33"/>
      <c r="T10" s="33" t="str">
        <f t="shared" si="2"/>
        <v/>
      </c>
    </row>
    <row r="11" spans="1:20" ht="38.25" x14ac:dyDescent="0.2">
      <c r="A11" s="152">
        <f>MAX(A8:A9)+1</f>
        <v>4</v>
      </c>
      <c r="B11" s="146" t="s">
        <v>121</v>
      </c>
      <c r="C11" s="151" t="s">
        <v>133</v>
      </c>
      <c r="D11" s="7" t="s">
        <v>155</v>
      </c>
      <c r="E11" s="147">
        <v>55</v>
      </c>
      <c r="F11" s="104" t="s">
        <v>66</v>
      </c>
      <c r="G11" s="109">
        <v>1</v>
      </c>
      <c r="H11" s="148" t="s">
        <v>145</v>
      </c>
      <c r="I11" s="149">
        <f t="shared" ref="I11" si="4">E11/G11*I$1</f>
        <v>2.2916666666666665</v>
      </c>
      <c r="J11" s="150">
        <v>0.45833333333333331</v>
      </c>
      <c r="K11" s="82">
        <v>0.75</v>
      </c>
      <c r="L11" s="59">
        <f>IF(K11=100%,L9,IF(K11&gt;0%,M9-J9*K11,M9))</f>
        <v>43833.885416666672</v>
      </c>
      <c r="M11" s="59">
        <f t="shared" si="3"/>
        <v>43834.000000000007</v>
      </c>
      <c r="N11" s="59"/>
      <c r="O11" s="140"/>
      <c r="Q11" s="35" t="str">
        <f>IF(L11=0,"Bitte prüfen","")</f>
        <v/>
      </c>
      <c r="R11" s="35" t="str">
        <f>IF(J11/I11&lt;0.5,"Bitte prüfen","")</f>
        <v>Bitte prüfen</v>
      </c>
      <c r="S11" s="35" t="str">
        <f>IF(J11/I11&gt;2.5,"Bitte prüfen","")</f>
        <v/>
      </c>
      <c r="T11" s="35" t="str">
        <f t="shared" si="2"/>
        <v/>
      </c>
    </row>
    <row r="12" spans="1:20" x14ac:dyDescent="0.2">
      <c r="A12" s="64"/>
      <c r="B12" s="6"/>
      <c r="C12" s="6"/>
      <c r="D12" s="10"/>
      <c r="E12" s="105"/>
      <c r="F12" s="100"/>
      <c r="G12" s="106"/>
      <c r="H12" s="100"/>
      <c r="I12" s="107"/>
      <c r="J12" s="54"/>
      <c r="K12" s="81"/>
      <c r="L12" s="58"/>
      <c r="M12" s="58"/>
      <c r="N12" s="58"/>
      <c r="O12" s="128">
        <v>6</v>
      </c>
      <c r="Q12" s="33"/>
      <c r="R12" s="33"/>
      <c r="S12" s="33"/>
      <c r="T12" s="33" t="str">
        <f t="shared" si="2"/>
        <v/>
      </c>
    </row>
    <row r="13" spans="1:20" ht="38.25" x14ac:dyDescent="0.2">
      <c r="A13" s="152">
        <f>MAX(A10:A11)+1</f>
        <v>5</v>
      </c>
      <c r="B13" s="146" t="s">
        <v>122</v>
      </c>
      <c r="C13" s="151" t="s">
        <v>135</v>
      </c>
      <c r="D13" s="7" t="s">
        <v>147</v>
      </c>
      <c r="E13" s="147">
        <v>500</v>
      </c>
      <c r="F13" s="104" t="s">
        <v>84</v>
      </c>
      <c r="G13" s="109">
        <v>10</v>
      </c>
      <c r="H13" s="148" t="s">
        <v>127</v>
      </c>
      <c r="I13" s="149">
        <f t="shared" ref="I13" si="5">E13/G13*I$1</f>
        <v>2.083333333333333</v>
      </c>
      <c r="J13" s="154" t="s">
        <v>148</v>
      </c>
      <c r="K13" s="83">
        <v>0</v>
      </c>
      <c r="L13" s="59">
        <f>IF(K13=100%,L11,IF(K13&gt;0%,M11-J11*K13,M11))</f>
        <v>43834.000000000007</v>
      </c>
      <c r="M13" s="60">
        <f t="shared" si="3"/>
        <v>43836.083333333343</v>
      </c>
      <c r="N13" s="60"/>
      <c r="O13" s="125"/>
      <c r="Q13" s="35" t="str">
        <f>IF(L13=0,"Bitte prüfen","")</f>
        <v/>
      </c>
      <c r="R13" s="35" t="str">
        <f>IF(J13/I13&lt;0.5,"Bitte prüfen","")</f>
        <v/>
      </c>
      <c r="S13" s="35" t="str">
        <f>IF(J13/I13&gt;2.5,"Bitte prüfen","")</f>
        <v/>
      </c>
      <c r="T13" s="35" t="str">
        <f t="shared" si="2"/>
        <v/>
      </c>
    </row>
    <row r="14" spans="1:20" x14ac:dyDescent="0.2">
      <c r="A14" s="64"/>
      <c r="B14" s="6"/>
      <c r="C14" s="6"/>
      <c r="D14" s="10"/>
      <c r="E14" s="105"/>
      <c r="F14" s="100"/>
      <c r="G14" s="106"/>
      <c r="H14" s="100"/>
      <c r="I14" s="107"/>
      <c r="J14" s="54"/>
      <c r="K14" s="81"/>
      <c r="L14" s="58"/>
      <c r="M14" s="58"/>
      <c r="N14" s="58"/>
      <c r="O14" s="128"/>
      <c r="Q14" s="33"/>
      <c r="R14" s="33"/>
      <c r="S14" s="33"/>
      <c r="T14" s="33"/>
    </row>
    <row r="15" spans="1:20" ht="25.5" x14ac:dyDescent="0.2">
      <c r="A15" s="152">
        <f>MAX(A12:A13)+1</f>
        <v>6</v>
      </c>
      <c r="B15" s="146" t="s">
        <v>146</v>
      </c>
      <c r="C15" s="151" t="s">
        <v>136</v>
      </c>
      <c r="D15" s="7" t="s">
        <v>123</v>
      </c>
      <c r="E15" s="147">
        <v>500</v>
      </c>
      <c r="F15" s="104" t="s">
        <v>84</v>
      </c>
      <c r="G15" s="109">
        <v>50</v>
      </c>
      <c r="H15" s="148" t="s">
        <v>144</v>
      </c>
      <c r="I15" s="149">
        <f>E15/G15*I$1</f>
        <v>0.41666666666666663</v>
      </c>
      <c r="J15" s="150">
        <v>0.41666666666666669</v>
      </c>
      <c r="K15" s="83">
        <v>0</v>
      </c>
      <c r="L15" s="59">
        <f>IF(K15=100%,L13,IF(K15&gt;0%,M13-J13*K15,M13))</f>
        <v>43836.083333333343</v>
      </c>
      <c r="M15" s="60">
        <f t="shared" si="3"/>
        <v>43836.500000000007</v>
      </c>
      <c r="N15" s="60"/>
      <c r="O15" s="125"/>
      <c r="Q15" s="35" t="str">
        <f>IF(L15=0,"Bitte prüfen","")</f>
        <v/>
      </c>
      <c r="R15" s="35" t="str">
        <f>IF(J15/I15&lt;0.5,"Bitte prüfen","")</f>
        <v/>
      </c>
      <c r="S15" s="35" t="str">
        <f>IF(J15/I15&gt;2.5,"Bitte prüfen","")</f>
        <v/>
      </c>
      <c r="T15" s="35" t="str">
        <f>IF(K15&lt;0,"Bitte prüfen",IF(K15&gt;1,"Bitte prüfen",""))</f>
        <v/>
      </c>
    </row>
    <row r="16" spans="1:20" x14ac:dyDescent="0.2">
      <c r="A16" s="64"/>
      <c r="B16" s="6"/>
      <c r="C16" s="6"/>
      <c r="D16" s="10"/>
      <c r="E16" s="105"/>
      <c r="F16" s="100"/>
      <c r="G16" s="106"/>
      <c r="H16" s="100"/>
      <c r="I16" s="107"/>
      <c r="J16" s="54"/>
      <c r="K16" s="81"/>
      <c r="L16" s="58"/>
      <c r="M16" s="58"/>
      <c r="N16" s="58"/>
      <c r="O16" s="157">
        <v>7</v>
      </c>
      <c r="Q16" s="33"/>
      <c r="R16" s="33"/>
      <c r="S16" s="33"/>
      <c r="T16" s="33" t="str">
        <f>IF(K16&lt;0,"Bitte prüfen",IF(K16&gt;1,"Bitte prüfen",""))</f>
        <v/>
      </c>
    </row>
    <row r="17" spans="1:20" ht="51" x14ac:dyDescent="0.2">
      <c r="A17" s="152">
        <f>MAX(A14:A15)+1</f>
        <v>7</v>
      </c>
      <c r="B17" s="146" t="s">
        <v>149</v>
      </c>
      <c r="C17" s="151" t="s">
        <v>137</v>
      </c>
      <c r="D17" s="7"/>
      <c r="E17" s="147">
        <v>500</v>
      </c>
      <c r="F17" s="104" t="s">
        <v>84</v>
      </c>
      <c r="G17" s="109">
        <v>50</v>
      </c>
      <c r="H17" s="148" t="s">
        <v>150</v>
      </c>
      <c r="I17" s="149">
        <f>E17/G17*I$1</f>
        <v>0.41666666666666663</v>
      </c>
      <c r="J17" s="150">
        <v>0.41666666666666669</v>
      </c>
      <c r="K17" s="83">
        <v>0.25</v>
      </c>
      <c r="L17" s="59">
        <f>IF(K17=100%,L15,IF(K17&gt;0%,M15-J15*K17,M15))</f>
        <v>43836.395833333343</v>
      </c>
      <c r="M17" s="60">
        <f t="shared" ref="M17" si="6">L17+J17*(1-K17)</f>
        <v>43836.708333333343</v>
      </c>
      <c r="N17" s="60"/>
      <c r="O17" s="140"/>
      <c r="Q17" s="35" t="str">
        <f>IF(L17=0,"Bitte prüfen","")</f>
        <v/>
      </c>
      <c r="R17" s="35" t="str">
        <f>IF(J17/I17&lt;0.5,"Bitte prüfen","")</f>
        <v/>
      </c>
      <c r="S17" s="35" t="str">
        <f>IF(J17/I17&gt;2.5,"Bitte prüfen","")</f>
        <v/>
      </c>
      <c r="T17" s="35" t="str">
        <f>IF(K17&lt;0,"Bitte prüfen",IF(K17&gt;1,"Bitte prüfen",""))</f>
        <v/>
      </c>
    </row>
    <row r="18" spans="1:20" x14ac:dyDescent="0.2">
      <c r="A18" s="64"/>
      <c r="B18" s="6"/>
      <c r="C18" s="6"/>
      <c r="D18" s="10"/>
      <c r="E18" s="105"/>
      <c r="F18" s="100"/>
      <c r="G18" s="106"/>
      <c r="H18" s="100"/>
      <c r="I18" s="107"/>
      <c r="J18" s="54"/>
      <c r="K18" s="81"/>
      <c r="L18" s="58"/>
      <c r="M18" s="58"/>
      <c r="N18" s="58"/>
      <c r="O18" s="157"/>
      <c r="Q18" s="33"/>
      <c r="R18" s="33"/>
      <c r="S18" s="33"/>
      <c r="T18" s="33"/>
    </row>
    <row r="19" spans="1:20" ht="25.5" x14ac:dyDescent="0.2">
      <c r="A19" s="152">
        <f>MAX(A16:A17)+1</f>
        <v>8</v>
      </c>
      <c r="B19" s="146" t="s">
        <v>125</v>
      </c>
      <c r="C19" s="151" t="s">
        <v>138</v>
      </c>
      <c r="D19" s="7"/>
      <c r="E19" s="147">
        <v>1</v>
      </c>
      <c r="F19" s="104" t="s">
        <v>66</v>
      </c>
      <c r="G19" s="109">
        <f>1.33/8</f>
        <v>0.16625000000000001</v>
      </c>
      <c r="H19" s="148" t="s">
        <v>151</v>
      </c>
      <c r="I19" s="149">
        <v>0.25</v>
      </c>
      <c r="J19" s="150">
        <v>0.25</v>
      </c>
      <c r="K19" s="83">
        <v>0.5</v>
      </c>
      <c r="L19" s="59">
        <f>IF(K19=100%,L17,IF(K19&gt;0%,M17-J17*K19,M17))</f>
        <v>43836.500000000007</v>
      </c>
      <c r="M19" s="60">
        <f t="shared" ref="M19" si="7">L19+J19*(1-K19)</f>
        <v>43836.625000000007</v>
      </c>
      <c r="N19" s="60"/>
      <c r="O19" s="140"/>
      <c r="Q19" s="35"/>
      <c r="R19" s="35"/>
      <c r="S19" s="35"/>
      <c r="T19" s="35"/>
    </row>
    <row r="20" spans="1:20" x14ac:dyDescent="0.2">
      <c r="A20" s="64"/>
      <c r="B20" s="6"/>
      <c r="C20" s="6"/>
      <c r="D20" s="10"/>
      <c r="E20" s="105"/>
      <c r="F20" s="100"/>
      <c r="G20" s="106"/>
      <c r="H20" s="100"/>
      <c r="I20" s="107"/>
      <c r="J20" s="54"/>
      <c r="K20" s="81"/>
      <c r="L20" s="58"/>
      <c r="M20" s="58"/>
      <c r="N20" s="58"/>
      <c r="O20" s="157"/>
      <c r="Q20" s="33"/>
      <c r="R20" s="33"/>
      <c r="S20" s="33"/>
      <c r="T20" s="33"/>
    </row>
    <row r="21" spans="1:20" ht="25.5" x14ac:dyDescent="0.2">
      <c r="A21" s="152">
        <f>MAX(A18:A19)+1</f>
        <v>9</v>
      </c>
      <c r="B21" s="146" t="s">
        <v>126</v>
      </c>
      <c r="C21" s="151" t="s">
        <v>139</v>
      </c>
      <c r="D21" s="7"/>
      <c r="E21" s="147">
        <v>1</v>
      </c>
      <c r="F21" s="104" t="s">
        <v>66</v>
      </c>
      <c r="G21" s="109">
        <f>1.33/8</f>
        <v>0.16625000000000001</v>
      </c>
      <c r="H21" s="148" t="s">
        <v>151</v>
      </c>
      <c r="I21" s="149">
        <v>0.25</v>
      </c>
      <c r="J21" s="150">
        <v>0.25</v>
      </c>
      <c r="K21" s="83">
        <v>0.5</v>
      </c>
      <c r="L21" s="59">
        <f>IF(K21=100%,L19,IF(K21&gt;0%,M19-J19*K21,M19))</f>
        <v>43836.500000000007</v>
      </c>
      <c r="M21" s="60">
        <f t="shared" ref="M21" si="8">L21+J21*(1-K21)</f>
        <v>43836.625000000007</v>
      </c>
      <c r="N21" s="60"/>
      <c r="O21" s="140"/>
      <c r="Q21" s="35"/>
      <c r="R21" s="35"/>
      <c r="S21" s="35"/>
      <c r="T21" s="35"/>
    </row>
    <row r="22" spans="1:20" x14ac:dyDescent="0.2">
      <c r="A22" s="64"/>
      <c r="B22" s="6"/>
      <c r="C22" s="6"/>
      <c r="D22" s="10"/>
      <c r="E22" s="105"/>
      <c r="F22" s="100"/>
      <c r="G22" s="106"/>
      <c r="H22" s="100"/>
      <c r="I22" s="107"/>
      <c r="J22" s="54"/>
      <c r="K22" s="81"/>
      <c r="L22" s="58"/>
      <c r="M22" s="58"/>
      <c r="N22" s="58"/>
      <c r="O22" s="157"/>
      <c r="Q22" s="33"/>
      <c r="R22" s="33"/>
      <c r="S22" s="33"/>
      <c r="T22" s="33" t="str">
        <f t="shared" ref="T22:T25" si="9">IF(K22&lt;0,"Bitte prüfen",IF(K22&gt;1,"Bitte prüfen",""))</f>
        <v/>
      </c>
    </row>
    <row r="23" spans="1:20" x14ac:dyDescent="0.2">
      <c r="A23" s="152">
        <f>MAX(A20:A21)+1</f>
        <v>10</v>
      </c>
      <c r="B23" s="146" t="s">
        <v>140</v>
      </c>
      <c r="C23" s="151" t="s">
        <v>141</v>
      </c>
      <c r="D23" s="7"/>
      <c r="E23" s="147">
        <v>500</v>
      </c>
      <c r="F23" s="104" t="s">
        <v>84</v>
      </c>
      <c r="G23" s="109">
        <v>50</v>
      </c>
      <c r="H23" s="148"/>
      <c r="I23" s="149">
        <v>0.41666666666666669</v>
      </c>
      <c r="J23" s="150">
        <v>0.41666666666666669</v>
      </c>
      <c r="K23" s="83">
        <v>0</v>
      </c>
      <c r="L23" s="59">
        <f>IF(K23=100%,L21,IF(K23&gt;0%,M21-J21*K23,M21))</f>
        <v>43836.625000000007</v>
      </c>
      <c r="M23" s="60">
        <f t="shared" ref="M23" si="10">L23+J23*(1-K23)</f>
        <v>43837.041666666672</v>
      </c>
      <c r="N23" s="60"/>
      <c r="O23" s="140"/>
      <c r="Q23" s="35" t="str">
        <f t="shared" ref="Q23:Q25" si="11">IF(L23=0,"Bitte prüfen","")</f>
        <v/>
      </c>
      <c r="R23" s="35" t="str">
        <f t="shared" ref="R23:R25" si="12">IF(J23/I23&lt;0.5,"Bitte prüfen","")</f>
        <v/>
      </c>
      <c r="S23" s="35" t="str">
        <f t="shared" ref="S23:S25" si="13">IF(J23/I23&gt;2.5,"Bitte prüfen","")</f>
        <v/>
      </c>
      <c r="T23" s="35" t="str">
        <f t="shared" si="9"/>
        <v/>
      </c>
    </row>
    <row r="24" spans="1:20" x14ac:dyDescent="0.2">
      <c r="A24" s="64"/>
      <c r="B24" s="6"/>
      <c r="C24" s="6"/>
      <c r="D24" s="10"/>
      <c r="E24" s="105"/>
      <c r="F24" s="100"/>
      <c r="G24" s="106"/>
      <c r="H24" s="100"/>
      <c r="I24" s="107"/>
      <c r="J24" s="54"/>
      <c r="K24" s="81"/>
      <c r="L24" s="58"/>
      <c r="M24" s="58"/>
      <c r="N24" s="58"/>
      <c r="O24" s="157"/>
      <c r="Q24" s="33"/>
      <c r="R24" s="33"/>
      <c r="S24" s="33"/>
      <c r="T24" s="33" t="str">
        <f t="shared" si="9"/>
        <v/>
      </c>
    </row>
    <row r="25" spans="1:20" x14ac:dyDescent="0.2">
      <c r="A25" s="152">
        <f>MAX(A22:A23)+1</f>
        <v>11</v>
      </c>
      <c r="B25" s="146" t="s">
        <v>129</v>
      </c>
      <c r="C25" s="151" t="s">
        <v>130</v>
      </c>
      <c r="D25" s="7"/>
      <c r="E25" s="147"/>
      <c r="F25" s="104"/>
      <c r="G25" s="109"/>
      <c r="H25" s="148"/>
      <c r="I25" s="149"/>
      <c r="J25" s="150">
        <v>0</v>
      </c>
      <c r="K25" s="83">
        <v>0</v>
      </c>
      <c r="L25" s="59">
        <f>IF(K25=100%,L23,IF(K25&gt;0%,M23-J23*K25,M23))</f>
        <v>43837.041666666672</v>
      </c>
      <c r="M25" s="60">
        <f t="shared" ref="M25" si="14">L25+J25*(1-K25)</f>
        <v>43837.041666666672</v>
      </c>
      <c r="N25" s="60"/>
      <c r="O25" s="140"/>
      <c r="Q25" s="35" t="str">
        <f t="shared" si="11"/>
        <v/>
      </c>
      <c r="R25" s="35" t="e">
        <f t="shared" si="12"/>
        <v>#DIV/0!</v>
      </c>
      <c r="S25" s="35" t="e">
        <f t="shared" si="13"/>
        <v>#DIV/0!</v>
      </c>
      <c r="T25" s="35" t="str">
        <f t="shared" si="9"/>
        <v/>
      </c>
    </row>
    <row r="26" spans="1:20" x14ac:dyDescent="0.2">
      <c r="A26" s="64"/>
      <c r="B26" s="6"/>
      <c r="C26" s="6"/>
      <c r="D26" s="10"/>
      <c r="E26" s="105"/>
      <c r="F26" s="100"/>
      <c r="G26" s="106"/>
      <c r="H26" s="100"/>
      <c r="I26" s="107"/>
      <c r="J26" s="54"/>
      <c r="K26" s="81"/>
      <c r="L26" s="58"/>
      <c r="M26" s="58"/>
      <c r="N26" s="58"/>
      <c r="O26" s="157"/>
      <c r="Q26" s="33"/>
      <c r="R26" s="33"/>
      <c r="S26" s="33"/>
      <c r="T26" s="33"/>
    </row>
    <row r="27" spans="1:20" x14ac:dyDescent="0.2">
      <c r="A27" s="153">
        <f t="shared" ref="A27" si="15">MAX(A22:A25)+1</f>
        <v>12</v>
      </c>
      <c r="B27" s="146" t="s">
        <v>158</v>
      </c>
      <c r="C27" s="151" t="s">
        <v>118</v>
      </c>
      <c r="D27" s="7"/>
      <c r="E27" s="147">
        <v>1</v>
      </c>
      <c r="F27" s="104" t="s">
        <v>64</v>
      </c>
      <c r="G27" s="109">
        <v>2</v>
      </c>
      <c r="H27" s="148" t="s">
        <v>61</v>
      </c>
      <c r="I27" s="149">
        <f>E27/G27*I$1</f>
        <v>2.0833333333333332E-2</v>
      </c>
      <c r="J27" s="150">
        <v>2.0833333333333332E-2</v>
      </c>
      <c r="K27" s="83">
        <v>0</v>
      </c>
      <c r="L27" s="60">
        <f>IF(K27=100%,L25,IF(K27&gt;0%,M25-J25*K27,M25))</f>
        <v>43837.041666666672</v>
      </c>
      <c r="M27" s="60">
        <f t="shared" ref="M27" si="16">L27+J27*(1-K27)</f>
        <v>43837.062500000007</v>
      </c>
      <c r="N27" s="60"/>
      <c r="O27" s="158">
        <f>M27-L1</f>
        <v>4.1041666666715173</v>
      </c>
      <c r="Q27" s="37" t="str">
        <f>IF(L27=0,"Bitte prüfen","")</f>
        <v/>
      </c>
      <c r="R27" s="37" t="str">
        <f>IF(J27/I27&lt;0.5,"Bitte prüfen","")</f>
        <v/>
      </c>
      <c r="S27" s="37" t="str">
        <f>IF(J27/I27&gt;2.5,"Bitte prüfen","")</f>
        <v/>
      </c>
      <c r="T27" s="37" t="str">
        <f>IF(K27&lt;0,"Bitte prüfen",IF(K27&gt;1.5,"Bitte prüfen",""))</f>
        <v/>
      </c>
    </row>
    <row r="28" spans="1:20" x14ac:dyDescent="0.2">
      <c r="A28" s="142"/>
    </row>
    <row r="30" spans="1:20" x14ac:dyDescent="0.2">
      <c r="A30" s="13" t="s">
        <v>152</v>
      </c>
    </row>
    <row r="31" spans="1:20" x14ac:dyDescent="0.2">
      <c r="A31" s="155" t="s">
        <v>128</v>
      </c>
      <c r="B31" s="155"/>
      <c r="C31" s="155"/>
      <c r="D31" s="156"/>
      <c r="E31" s="156"/>
      <c r="F31" s="156"/>
    </row>
    <row r="32" spans="1:20" x14ac:dyDescent="0.2">
      <c r="A32" s="155" t="s">
        <v>153</v>
      </c>
      <c r="B32" s="155"/>
      <c r="C32" s="155"/>
      <c r="D32" s="156"/>
      <c r="E32" s="156"/>
      <c r="F32" s="156"/>
    </row>
    <row r="33" spans="1:6" x14ac:dyDescent="0.2">
      <c r="A33" s="155" t="s">
        <v>159</v>
      </c>
      <c r="B33" s="155"/>
      <c r="C33" s="155"/>
      <c r="D33" s="155"/>
      <c r="E33" s="155"/>
      <c r="F33" s="155"/>
    </row>
    <row r="34" spans="1:6" x14ac:dyDescent="0.2">
      <c r="B34" s="155"/>
      <c r="C34" s="155"/>
      <c r="D34" s="155"/>
      <c r="E34" s="155"/>
      <c r="F34" s="155"/>
    </row>
    <row r="35" spans="1:6" x14ac:dyDescent="0.2">
      <c r="A35" s="155" t="s">
        <v>160</v>
      </c>
    </row>
  </sheetData>
  <mergeCells count="3">
    <mergeCell ref="L1:M1"/>
    <mergeCell ref="J1:K1"/>
    <mergeCell ref="B1:G1"/>
  </mergeCells>
  <pageMargins left="0.31496062992125984" right="0.31496062992125984" top="0.78740157480314965" bottom="0.78740157480314965" header="0.31496062992125984" footer="0.31496062992125984"/>
  <pageSetup paperSize="8" orientation="landscape" r:id="rId1"/>
  <headerFooter>
    <oddHeader>&amp;L&amp;"DB Office,Fett"&amp;14Bau- und Sperrzeitenkatalog</oddHeader>
    <oddFooter>&amp;L&amp;F /
&amp;A&amp;C&amp;P / &amp;N&amp;RRev-Index: 2.0
Gültig ab: 01.05.2024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7ABD7F8D67F8A47B6E267D2E7732DFA" ma:contentTypeVersion="18" ma:contentTypeDescription="Ein neues Dokument erstellen." ma:contentTypeScope="" ma:versionID="9623c425367e4ba370612a93589a4a7c">
  <xsd:schema xmlns:xsd="http://www.w3.org/2001/XMLSchema" xmlns:xs="http://www.w3.org/2001/XMLSchema" xmlns:p="http://schemas.microsoft.com/office/2006/metadata/properties" xmlns:ns2="d198ea74-30aa-4536-94fc-207415cee56b" xmlns:ns3="10a8417e-9eb6-4595-acfa-9a7bf9b1d412" targetNamespace="http://schemas.microsoft.com/office/2006/metadata/properties" ma:root="true" ma:fieldsID="706caa7b06ed4099fff3f9dd89ee9c0c" ns2:_="" ns3:_="">
    <xsd:import namespace="d198ea74-30aa-4536-94fc-207415cee56b"/>
    <xsd:import namespace="10a8417e-9eb6-4595-acfa-9a7bf9b1d4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8ea74-30aa-4536-94fc-207415cee5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a8417e-9eb6-4595-acfa-9a7bf9b1d41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4b36fde-02a2-4acb-8597-11d6fa6c8d63}" ma:internalName="TaxCatchAll" ma:showField="CatchAllData" ma:web="10a8417e-9eb6-4595-acfa-9a7bf9b1d4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198ea74-30aa-4536-94fc-207415cee56b">
      <Terms xmlns="http://schemas.microsoft.com/office/infopath/2007/PartnerControls"/>
    </lcf76f155ced4ddcb4097134ff3c332f>
    <TaxCatchAll xmlns="10a8417e-9eb6-4595-acfa-9a7bf9b1d41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D10636-2125-4F48-8D2B-5AD3DC5497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8ea74-30aa-4536-94fc-207415cee56b"/>
    <ds:schemaRef ds:uri="10a8417e-9eb6-4595-acfa-9a7bf9b1d4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2DACF5-B1A0-43FF-AADC-4F89F64A683F}">
  <ds:schemaRefs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d6c4b237-cdd4-4de6-9a85-a4a6c214547d"/>
    <ds:schemaRef ds:uri="http://schemas.openxmlformats.org/package/2006/metadata/core-properties"/>
    <ds:schemaRef ds:uri="d198ea74-30aa-4536-94fc-207415cee56b"/>
    <ds:schemaRef ds:uri="10a8417e-9eb6-4595-acfa-9a7bf9b1d412"/>
  </ds:schemaRefs>
</ds:datastoreItem>
</file>

<file path=customXml/itemProps3.xml><?xml version="1.0" encoding="utf-8"?>
<ds:datastoreItem xmlns:ds="http://schemas.openxmlformats.org/officeDocument/2006/customXml" ds:itemID="{8C47A7DE-C6F1-4B59-AFBD-CBA6FC40E0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1 KW-Länge, 100% Betonmasten</vt:lpstr>
      <vt:lpstr>1 KW-Länge, Beton-&amp;Stahlmasten</vt:lpstr>
      <vt:lpstr>Deckenstromschiene</vt:lpstr>
      <vt:lpstr>'1 KW-Länge, 100% Betonmasten'!Druckbereich</vt:lpstr>
      <vt:lpstr>'1 KW-Länge, Beton-&amp;Stahlmasten'!Druckbereich</vt:lpstr>
      <vt:lpstr>Deckenstromschiene!Druckbereich</vt:lpstr>
      <vt:lpstr>'1 KW-Länge, 100% Betonmasten'!Drucktitel</vt:lpstr>
      <vt:lpstr>'1 KW-Länge, Beton-&amp;Stahlmasten'!Drucktitel</vt:lpstr>
      <vt:lpstr>Deckenstromschiene!Drucktitel</vt:lpstr>
    </vt:vector>
  </TitlesOfParts>
  <Company>DB International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Kautz, Bodo</dc:creator>
  <cp:lastModifiedBy>Petya Tsvyatkova</cp:lastModifiedBy>
  <cp:lastPrinted>2024-04-11T09:12:58Z</cp:lastPrinted>
  <dcterms:created xsi:type="dcterms:W3CDTF">2020-04-15T08:40:06Z</dcterms:created>
  <dcterms:modified xsi:type="dcterms:W3CDTF">2024-04-11T09:13:22Z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0x010100F37C978C4E10404DA0F0CA570B29A707</vt:lpwstr>
  </property>
  <property fmtid="{D5CDD505-2E9C-101B-9397-08002B2CF9AE}" pid="3" name="MediaServiceImageTags">
    <vt:lpwstr/>
  </property>
</Properties>
</file>